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8580" activeTab="0"/>
  </bookViews>
  <sheets>
    <sheet name="на 01.07.14" sheetId="1" r:id="rId1"/>
  </sheets>
  <definedNames>
    <definedName name="_xlnm._FilterDatabase" localSheetId="0" hidden="1">'на 01.07.14'!$A$4:$W$238</definedName>
    <definedName name="_xlnm.Print_Titles" localSheetId="0">'на 01.07.14'!$4:$4</definedName>
  </definedNames>
  <calcPr fullCalcOnLoad="1"/>
</workbook>
</file>

<file path=xl/sharedStrings.xml><?xml version="1.0" encoding="utf-8"?>
<sst xmlns="http://schemas.openxmlformats.org/spreadsheetml/2006/main" count="1277" uniqueCount="204">
  <si>
    <t xml:space="preserve">                                       Сводный отчет о кассовом исполнении ведомственных муниципальных целевых программ (подпрограмм) и муниципальных программ муниципального образования г.Саяногорск  за 1 полугодие 2014 г.                                                                                                                                                                                                   </t>
  </si>
  <si>
    <t>руб.</t>
  </si>
  <si>
    <t>№ п/п</t>
  </si>
  <si>
    <t>Наименование ВМЦП, ЦП/мероприятий</t>
  </si>
  <si>
    <t>Код распорядителя расходов</t>
  </si>
  <si>
    <t>Рз</t>
  </si>
  <si>
    <t>ПР</t>
  </si>
  <si>
    <t>ЦСР</t>
  </si>
  <si>
    <t>ВР</t>
  </si>
  <si>
    <t>КОСГУ</t>
  </si>
  <si>
    <t>рег класс</t>
  </si>
  <si>
    <t>План по программе</t>
  </si>
  <si>
    <t>Предусмотрено бюджетом</t>
  </si>
  <si>
    <t>Кредиторская задолженность на 01.01.2014 г.</t>
  </si>
  <si>
    <t xml:space="preserve">Факт выполнения с начала года </t>
  </si>
  <si>
    <t>Финансирование на 01.07.2014г.</t>
  </si>
  <si>
    <t>Кассовые расходы на 01.07.2014г.</t>
  </si>
  <si>
    <t>% исполнения</t>
  </si>
  <si>
    <t xml:space="preserve">Кредиторская задолженность на 01.07.2014г. </t>
  </si>
  <si>
    <t>№, дата постановления</t>
  </si>
  <si>
    <t>Комментарий (пояснение) о частичном или полном не выполнении мероприятий</t>
  </si>
  <si>
    <t>1.</t>
  </si>
  <si>
    <t>Постановление №1615 от 12.10.2012 "Дети Саяногорска на 2013-2015 гг"</t>
  </si>
  <si>
    <t>000</t>
  </si>
  <si>
    <t>00</t>
  </si>
  <si>
    <t>1500001</t>
  </si>
  <si>
    <t>ГорОО</t>
  </si>
  <si>
    <t>07</t>
  </si>
  <si>
    <t>09</t>
  </si>
  <si>
    <t>200</t>
  </si>
  <si>
    <t>222</t>
  </si>
  <si>
    <t>290</t>
  </si>
  <si>
    <t>340</t>
  </si>
  <si>
    <t>600</t>
  </si>
  <si>
    <t>241</t>
  </si>
  <si>
    <t>224</t>
  </si>
  <si>
    <t>1500002</t>
  </si>
  <si>
    <t>1500003</t>
  </si>
  <si>
    <t>226</t>
  </si>
  <si>
    <t>1500004</t>
  </si>
  <si>
    <t>225</t>
  </si>
  <si>
    <t>310</t>
  </si>
  <si>
    <t>СГОК</t>
  </si>
  <si>
    <t>08</t>
  </si>
  <si>
    <t>04</t>
  </si>
  <si>
    <t>Постановление №1951 от 17.12.2012г ВМЦП "Соответствие требованиям СанПин образовательных учреждений МО г. Саяногорск на 2013-2015 гг."</t>
  </si>
  <si>
    <t>1800070</t>
  </si>
  <si>
    <t>Постановление Администрации г.Саяногорска №1981 от 20.12.12 МП "Комплексное развитие рабочих поселков  Майна и Черемушки, входящих в состав многопрофильного населенного пункта РХ - МО г. Саяногорск на 2013-2015 гг"</t>
  </si>
  <si>
    <t>ВСЕГО по программе</t>
  </si>
  <si>
    <t>ДДУ</t>
  </si>
  <si>
    <t>01</t>
  </si>
  <si>
    <t>4604200</t>
  </si>
  <si>
    <t>Школы</t>
  </si>
  <si>
    <t>02</t>
  </si>
  <si>
    <t>4604210</t>
  </si>
  <si>
    <t>внешкольники</t>
  </si>
  <si>
    <t>4604232</t>
  </si>
  <si>
    <t>4607015</t>
  </si>
  <si>
    <t>за счет средств РХ                                  школы</t>
  </si>
  <si>
    <t>4607014</t>
  </si>
  <si>
    <t>итого</t>
  </si>
  <si>
    <t>ДК</t>
  </si>
  <si>
    <t>ЦБС</t>
  </si>
  <si>
    <t>4604420</t>
  </si>
  <si>
    <t xml:space="preserve">Постановление №1951 от 17.12.2012г "Капитальный ремонт муниципальных учреждений образования МО г.Саяногорск на 2013-2015гг"  </t>
  </si>
  <si>
    <t>0000000</t>
  </si>
  <si>
    <t>2300012</t>
  </si>
  <si>
    <t>за счет средств РХ</t>
  </si>
  <si>
    <t>5220221</t>
  </si>
  <si>
    <t>714</t>
  </si>
  <si>
    <t>5.</t>
  </si>
  <si>
    <t>Постановление №1905 от 13.12.13 ВМЦП "Школьное питание на 2014-2016 годы"</t>
  </si>
  <si>
    <t>1600003</t>
  </si>
  <si>
    <t>1607145</t>
  </si>
  <si>
    <t xml:space="preserve">Постановление №2739 от 28.12.2011г.  "Обеспечение доступности дошкольного образования в г.Саяногорске на 2012-2014гг" </t>
  </si>
  <si>
    <t>2000009</t>
  </si>
  <si>
    <t>2007335</t>
  </si>
  <si>
    <t>5220211</t>
  </si>
  <si>
    <t>Постановление от 18.12.12 №1957 ВМЦП "Информатизация библиотек МО г. Саяногорск на 2013-2015 гг."</t>
  </si>
  <si>
    <t>2500015</t>
  </si>
  <si>
    <t>Постановление №1951 от 17.12.2012г.  ВМЦП "ПОБ в МОУ  МО г.Саяногорск на 2013-2015гг"</t>
  </si>
  <si>
    <t>2400014</t>
  </si>
  <si>
    <t>Постановление №1905 от 13.12.13 ВМЦП "Педагогические кадры г.Саяногорска на 2014-2016 годы"</t>
  </si>
  <si>
    <t>1704000</t>
  </si>
  <si>
    <t>Постановление №1931 от 17.12.13 МП "Текущий и капитальный ремонт зданий Администрации г.Саяногорск на 2014-2016 годы"</t>
  </si>
  <si>
    <t>902</t>
  </si>
  <si>
    <t>13</t>
  </si>
  <si>
    <t>4200042</t>
  </si>
  <si>
    <t>Постановление №1951 от 17.12.2012г. ВМЦП "ПОБ в МУО культуры и доп.образ.МО г.Саяногорск на 2013-2015гг"</t>
  </si>
  <si>
    <t>2800023</t>
  </si>
  <si>
    <t>Постановление №1957 от 18.12.12г. ВМЦП "Обеспечение МУК, искусства и учреждений доп.образования детей техническими средствами, оборудованием и музыкальными инструментами в МО г.Саяногорск на 2013-2015 гг."</t>
  </si>
  <si>
    <t>2700022</t>
  </si>
  <si>
    <t>Постановление от 18.12.12 №1957 "Финансовая поддержка в сфере культуры МО г.Саяногорск на 2013-2015  гг"</t>
  </si>
  <si>
    <t>2900024</t>
  </si>
  <si>
    <t xml:space="preserve">Постановление №1957 от 18.12.12г. ВМЦП "Капитальный ремонт учреждений культуры и дополнительного образования детей в МО г.Саяногорск на 2013-2015гг" </t>
  </si>
  <si>
    <t>12</t>
  </si>
  <si>
    <t>3000025</t>
  </si>
  <si>
    <t xml:space="preserve">Постановление от 18.12.13 №1955 ВМЦП "Капитальный ремонт и модернизация объектов коммунальной инфраструктуры МО г.Саяногорск на 2014-2016 годы"  </t>
  </si>
  <si>
    <t>905</t>
  </si>
  <si>
    <t>05</t>
  </si>
  <si>
    <t>4000040</t>
  </si>
  <si>
    <t>800</t>
  </si>
  <si>
    <t>400</t>
  </si>
  <si>
    <t>за счет средств РХ (энергосбережение)</t>
  </si>
  <si>
    <t>5223800</t>
  </si>
  <si>
    <t>010</t>
  </si>
  <si>
    <t>Постановление №1986 от 23.12.13 ВМЦП "Улучшение экологического состояния МО г.Саяногорск на 2014-2016 годы"</t>
  </si>
  <si>
    <t>06</t>
  </si>
  <si>
    <t>3800038</t>
  </si>
  <si>
    <t>3800138</t>
  </si>
  <si>
    <t xml:space="preserve">Постановление №1952 от 18.12.2013 г. ВМЦП "Приобретение автотранспортных средств и коммунальной техники для нужд МО г. Саяногорск на 2014-2016 годы." </t>
  </si>
  <si>
    <t>03</t>
  </si>
  <si>
    <t>5000050</t>
  </si>
  <si>
    <t xml:space="preserve">Постановление от 18.12.13 №1955 ВМЦП "Капитальный ремонт объектов жилого фонда МО г.Саяногорск на 2014-2016 годы"  </t>
  </si>
  <si>
    <t>5100037</t>
  </si>
  <si>
    <t>19</t>
  </si>
  <si>
    <t>Постановление №2756 от 30.12.2011 г. ВМЦП "Развитие и охрана имущества садоводческих, огороднических и дачных объединений МО г. Саяногорск на 2012-2014 годы"</t>
  </si>
  <si>
    <t>2600021</t>
  </si>
  <si>
    <t>242</t>
  </si>
  <si>
    <t xml:space="preserve">Постановление №1955 от 18.12.2013г. ВМЦП "Благоустройство территории муниципального образования г.Саяногорск на 2014-2016 годы"  </t>
  </si>
  <si>
    <t>1400035</t>
  </si>
  <si>
    <t>1406100</t>
  </si>
  <si>
    <t>223</t>
  </si>
  <si>
    <t>1406300</t>
  </si>
  <si>
    <t>1406400</t>
  </si>
  <si>
    <t>1406500</t>
  </si>
  <si>
    <t xml:space="preserve">Постановление №1961 от 18.12.2012 г. "Повышение безопасности дорожного движения в МО г.Саяногорск на 2013-2015гг"  </t>
  </si>
  <si>
    <t>3700036</t>
  </si>
  <si>
    <t>РХ</t>
  </si>
  <si>
    <t xml:space="preserve">Постановление №1621 от 12.10.2012 г. МП "Развитие туризма в МО г.Саяногорск на 2013-2015 гг" </t>
  </si>
  <si>
    <t>4100041</t>
  </si>
  <si>
    <t>Постановления №1934 от 17.12.13 МП "Комплексные меры противодействия злоупотреблению наркотиками и их незаконному обороту в МО г.Саяногорск на 2014-2016 годы"</t>
  </si>
  <si>
    <t>3900039</t>
  </si>
  <si>
    <t>Постановление №2742 от 28.12.11 "Профилактика и противодействие политическому, национальному, религиозному экстремизму и терроризму на территории МО г.Саяногорск на 2012-2014 гг."</t>
  </si>
  <si>
    <t>3300029</t>
  </si>
  <si>
    <t>Постановление №2688 от 27.12.2011 ВМЦП "Приобретение и модернизация основных средств для Администрации г.Саяногорска на 2012-2014гг"</t>
  </si>
  <si>
    <t>4300045</t>
  </si>
  <si>
    <t xml:space="preserve">Постановление №2593 от 20/12/11 "Основные направления содействия развитию малого и среднего предпринимательства на территории  МО г.Саяногорск на 2012-2014гг"   </t>
  </si>
  <si>
    <t>3200127</t>
  </si>
  <si>
    <t>3200227</t>
  </si>
  <si>
    <t>за счет средств ФБ</t>
  </si>
  <si>
    <t>3450100</t>
  </si>
  <si>
    <t>5223100</t>
  </si>
  <si>
    <t>500</t>
  </si>
  <si>
    <t>Постановление №2689 от 27.12.2011 МП "Развитие трудовых ресурсов в  МО г.Саяногорск на 2012-2014гг"</t>
  </si>
  <si>
    <t>1900080</t>
  </si>
  <si>
    <t>1900081</t>
  </si>
  <si>
    <t>262</t>
  </si>
  <si>
    <t>Постановление №1879 от 14.12.10 ВМЦП "Обеспечение жильем молодых семей на 2011-2015годы"</t>
  </si>
  <si>
    <t>10</t>
  </si>
  <si>
    <t>3100026</t>
  </si>
  <si>
    <t>ФБ</t>
  </si>
  <si>
    <t>3107124</t>
  </si>
  <si>
    <t>300</t>
  </si>
  <si>
    <t>3105020</t>
  </si>
  <si>
    <t>МБ</t>
  </si>
  <si>
    <t>Постановление №1869 от 13.12.10 МП "Развитие  физической культуры и спорта в МО г.Саяногорск на 2011-2015 годы"</t>
  </si>
  <si>
    <t>11</t>
  </si>
  <si>
    <t>3500000</t>
  </si>
  <si>
    <t>3500131</t>
  </si>
  <si>
    <t>3500231</t>
  </si>
  <si>
    <t>Постановление №1993 от 20.12.12 ВМЦП "Финансовая поддержка ТОС в МО г.Саяногорск на 2013-2015гг"</t>
  </si>
  <si>
    <t>3400030</t>
  </si>
  <si>
    <t>Постановление №2001 от 24.12.13 ВМЦП "Укрепление материально- технической базы ДАГН г.Саяногорска на 2014-2016 годы"</t>
  </si>
  <si>
    <t>4700051</t>
  </si>
  <si>
    <t>Постановление №1996 от 23.12.13 ВМЦП "Техинвентаризация объектов недвижимого имущества- тепловых сетей, сетей водоотведения, ХВС и автомобильных дорог общего пользования местного значения на 2014-2016 годы"</t>
  </si>
  <si>
    <t>4800000</t>
  </si>
  <si>
    <t>4800152</t>
  </si>
  <si>
    <t>4800252</t>
  </si>
  <si>
    <t>Постановление №2054 от 30.12.13 ВМЦП "Информационное обеспечение градостроительной деятельности на 2014-2016 годы"</t>
  </si>
  <si>
    <t>4900049</t>
  </si>
  <si>
    <t>Постановление №1960 от 19.12.13 МП  "Профилактика правонарушений на территории МО г.Саяногорск на 2014-2016 годы"</t>
  </si>
  <si>
    <t>3600033</t>
  </si>
  <si>
    <t>Постановление №1137 от 30.07.10 "Энергосбережение и повышение энергоэффективности в МО г.Саяногорск на 2010-2015 годы и перспективу до 2020г."</t>
  </si>
  <si>
    <t>4400047</t>
  </si>
  <si>
    <t>4405013</t>
  </si>
  <si>
    <t>Постановление №1935 от 17.12.13 ВМЦП "Финансовая поддержка социально ориентированных некоммерческих организаций МО г.Саяногорск на 2014-2016 годы"</t>
  </si>
  <si>
    <t>4500053</t>
  </si>
  <si>
    <t>Постановление №1978 от 23.12.13 ВМЦП "Развитие и совершенствование системы гражданской обороны, защиты населения и территорий МО г.Саяногорск от ЧС природного и техногенного характера на 2014-2016 годы"</t>
  </si>
  <si>
    <t>1100070</t>
  </si>
  <si>
    <t>1100218</t>
  </si>
  <si>
    <t>Постановление №1959 от 19.12.13 ВМЦП "Молодежь МО г.Саяногорск на 2014-2016 годы"</t>
  </si>
  <si>
    <t>1300431</t>
  </si>
  <si>
    <t>Постановление №1922 от 17.12.13 ВМЦП "Управление муниципальными финансами и обслуживание муниципального долга на 2014-2016 годы"</t>
  </si>
  <si>
    <t>1000065</t>
  </si>
  <si>
    <t>700</t>
  </si>
  <si>
    <t>231</t>
  </si>
  <si>
    <t>Постановление №1955 от 18.12.13 ВМЦП "Организация транспортного обслуживания населения и доставки воды питьевого качества на территории МО г.Саяногорск в 2014-2016 годах"</t>
  </si>
  <si>
    <t>240</t>
  </si>
  <si>
    <t>1200303</t>
  </si>
  <si>
    <t>1200048</t>
  </si>
  <si>
    <t>Постановление №1936 от 17.12.13 МП "Аттестация рабочих мест в муниципальных учреждениях МО г.Саяногорск на 2014-2016 годы"</t>
  </si>
  <si>
    <t>2200011</t>
  </si>
  <si>
    <t>Постановление №448 от 29.03.2013 г. МП "Развитие муниципальной службы в муниципальном образовании г.Саяногорск на 2013-2015 годы"</t>
  </si>
  <si>
    <t>2100010</t>
  </si>
  <si>
    <t>100</t>
  </si>
  <si>
    <t>212</t>
  </si>
  <si>
    <t>ИТОГО:</t>
  </si>
  <si>
    <t>в т.ч. РХ</t>
  </si>
  <si>
    <t>Справочно:</t>
  </si>
  <si>
    <t>в 2013г. прекращают свое действие 15 МЦП</t>
  </si>
  <si>
    <t>по состоянию на 01.11.13 кредит.задолж. по данным программам составила 15 125 982,81 руб.</t>
  </si>
  <si>
    <t>в т.ч.за счет средств МБ-6 371 532,29-;</t>
  </si>
  <si>
    <t>РХ-8 754 450,52 руб.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</si>
</sst>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  <numFmt numFmtId="170" formatCode="#,##0.0"/>
    <numFmt numFmtId="171" formatCode="#,##0.000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_р_._-;\-* #,##0_р_._-;_-* \-_р_._-;_-@_-"/>
    <numFmt numFmtId="178" formatCode="_-* #,##0.00_р_._-;\-* #,##0.00_р_._-;_-* \-??_р_._-;_-@_-"/>
    <numFmt numFmtId="179" formatCode="#,##0.00&quot;р.&quot;"/>
  </numFmts>
  <fonts count="42">
    <font>
      <sz val="10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u val="single"/>
      <sz val="10"/>
      <color indexed="36"/>
      <name val="Arial Cyr"/>
      <family val="0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8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i/>
      <sz val="8"/>
      <name val="Arial Cyr"/>
      <family val="0"/>
    </font>
    <font>
      <b/>
      <i/>
      <sz val="10"/>
      <name val="Arial Cyr"/>
      <family val="0"/>
    </font>
    <font>
      <i/>
      <sz val="8"/>
      <name val="Arial Cyr"/>
      <family val="0"/>
    </font>
    <font>
      <i/>
      <sz val="10"/>
      <name val="Arial Cyr"/>
      <family val="0"/>
    </font>
    <font>
      <b/>
      <i/>
      <sz val="9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i/>
      <sz val="7.5"/>
      <name val="Arial Cyr"/>
      <family val="0"/>
    </font>
    <font>
      <b/>
      <i/>
      <sz val="7.5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6.5"/>
      <name val="Arial Cyr"/>
      <family val="0"/>
    </font>
    <font>
      <sz val="7.2"/>
      <name val="Arial Cyr"/>
      <family val="0"/>
    </font>
    <font>
      <i/>
      <sz val="7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00">
    <xf numFmtId="0" fontId="0" fillId="0" borderId="0" xfId="0" applyAlignment="1">
      <alignment/>
    </xf>
    <xf numFmtId="0" fontId="2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22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170" fontId="20" fillId="0" borderId="11" xfId="0" applyNumberFormat="1" applyFont="1" applyFill="1" applyBorder="1" applyAlignment="1">
      <alignment horizontal="center" vertical="center" wrapText="1"/>
    </xf>
    <xf numFmtId="4" fontId="20" fillId="0" borderId="11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left" vertical="center" wrapText="1"/>
    </xf>
    <xf numFmtId="49" fontId="24" fillId="0" borderId="14" xfId="0" applyNumberFormat="1" applyFont="1" applyFill="1" applyBorder="1" applyAlignment="1">
      <alignment wrapText="1"/>
    </xf>
    <xf numFmtId="170" fontId="24" fillId="0" borderId="14" xfId="0" applyNumberFormat="1" applyFont="1" applyFill="1" applyBorder="1" applyAlignment="1">
      <alignment wrapText="1"/>
    </xf>
    <xf numFmtId="4" fontId="24" fillId="0" borderId="14" xfId="0" applyNumberFormat="1" applyFont="1" applyFill="1" applyBorder="1" applyAlignment="1">
      <alignment wrapText="1"/>
    </xf>
    <xf numFmtId="0" fontId="24" fillId="0" borderId="14" xfId="0" applyFont="1" applyFill="1" applyBorder="1" applyAlignment="1">
      <alignment wrapText="1"/>
    </xf>
    <xf numFmtId="0" fontId="24" fillId="0" borderId="15" xfId="0" applyFont="1" applyFill="1" applyBorder="1" applyAlignment="1">
      <alignment wrapText="1"/>
    </xf>
    <xf numFmtId="0" fontId="24" fillId="0" borderId="0" xfId="0" applyFont="1" applyFill="1" applyAlignment="1">
      <alignment wrapText="1"/>
    </xf>
    <xf numFmtId="0" fontId="25" fillId="0" borderId="16" xfId="0" applyFont="1" applyFill="1" applyBorder="1" applyAlignment="1">
      <alignment horizontal="right" wrapText="1"/>
    </xf>
    <xf numFmtId="0" fontId="26" fillId="0" borderId="16" xfId="0" applyFont="1" applyFill="1" applyBorder="1" applyAlignment="1">
      <alignment wrapText="1"/>
    </xf>
    <xf numFmtId="0" fontId="27" fillId="0" borderId="16" xfId="0" applyFont="1" applyFill="1" applyBorder="1" applyAlignment="1">
      <alignment wrapText="1"/>
    </xf>
    <xf numFmtId="49" fontId="27" fillId="0" borderId="16" xfId="0" applyNumberFormat="1" applyFont="1" applyFill="1" applyBorder="1" applyAlignment="1">
      <alignment wrapText="1"/>
    </xf>
    <xf numFmtId="170" fontId="27" fillId="0" borderId="16" xfId="0" applyNumberFormat="1" applyFont="1" applyFill="1" applyBorder="1" applyAlignment="1">
      <alignment wrapText="1"/>
    </xf>
    <xf numFmtId="170" fontId="26" fillId="0" borderId="16" xfId="0" applyNumberFormat="1" applyFont="1" applyFill="1" applyBorder="1" applyAlignment="1">
      <alignment wrapText="1"/>
    </xf>
    <xf numFmtId="4" fontId="26" fillId="0" borderId="16" xfId="0" applyNumberFormat="1" applyFont="1" applyFill="1" applyBorder="1" applyAlignment="1">
      <alignment wrapText="1"/>
    </xf>
    <xf numFmtId="0" fontId="27" fillId="0" borderId="17" xfId="0" applyFont="1" applyFill="1" applyBorder="1" applyAlignment="1">
      <alignment wrapText="1"/>
    </xf>
    <xf numFmtId="0" fontId="27" fillId="0" borderId="0" xfId="0" applyFont="1" applyFill="1" applyAlignment="1">
      <alignment wrapText="1"/>
    </xf>
    <xf numFmtId="49" fontId="25" fillId="0" borderId="16" xfId="0" applyNumberFormat="1" applyFont="1" applyFill="1" applyBorder="1" applyAlignment="1">
      <alignment wrapText="1"/>
    </xf>
    <xf numFmtId="170" fontId="25" fillId="0" borderId="16" xfId="0" applyNumberFormat="1" applyFont="1" applyFill="1" applyBorder="1" applyAlignment="1">
      <alignment wrapText="1"/>
    </xf>
    <xf numFmtId="4" fontId="25" fillId="0" borderId="16" xfId="0" applyNumberFormat="1" applyFont="1" applyFill="1" applyBorder="1" applyAlignment="1">
      <alignment wrapText="1"/>
    </xf>
    <xf numFmtId="170" fontId="0" fillId="0" borderId="16" xfId="0" applyNumberFormat="1" applyFont="1" applyFill="1" applyBorder="1" applyAlignment="1">
      <alignment wrapText="1"/>
    </xf>
    <xf numFmtId="4" fontId="27" fillId="0" borderId="16" xfId="0" applyNumberFormat="1" applyFont="1" applyFill="1" applyBorder="1" applyAlignment="1">
      <alignment wrapText="1"/>
    </xf>
    <xf numFmtId="0" fontId="28" fillId="0" borderId="16" xfId="0" applyFont="1" applyFill="1" applyBorder="1" applyAlignment="1">
      <alignment wrapText="1"/>
    </xf>
    <xf numFmtId="4" fontId="28" fillId="0" borderId="16" xfId="0" applyNumberFormat="1" applyFont="1" applyFill="1" applyBorder="1" applyAlignment="1">
      <alignment wrapText="1"/>
    </xf>
    <xf numFmtId="0" fontId="28" fillId="0" borderId="17" xfId="0" applyFont="1" applyFill="1" applyBorder="1" applyAlignment="1">
      <alignment wrapText="1"/>
    </xf>
    <xf numFmtId="0" fontId="28" fillId="0" borderId="0" xfId="0" applyFont="1" applyFill="1" applyAlignment="1">
      <alignment wrapText="1"/>
    </xf>
    <xf numFmtId="170" fontId="29" fillId="0" borderId="16" xfId="0" applyNumberFormat="1" applyFont="1" applyFill="1" applyBorder="1" applyAlignment="1">
      <alignment wrapText="1"/>
    </xf>
    <xf numFmtId="170" fontId="30" fillId="0" borderId="16" xfId="0" applyNumberFormat="1" applyFont="1" applyFill="1" applyBorder="1" applyAlignment="1">
      <alignment wrapText="1"/>
    </xf>
    <xf numFmtId="0" fontId="25" fillId="0" borderId="16" xfId="0" applyFont="1" applyFill="1" applyBorder="1" applyAlignment="1">
      <alignment wrapText="1"/>
    </xf>
    <xf numFmtId="0" fontId="25" fillId="0" borderId="17" xfId="0" applyFont="1" applyFill="1" applyBorder="1" applyAlignment="1">
      <alignment wrapText="1"/>
    </xf>
    <xf numFmtId="0" fontId="25" fillId="0" borderId="0" xfId="0" applyFont="1" applyFill="1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wrapText="1"/>
    </xf>
    <xf numFmtId="0" fontId="20" fillId="0" borderId="16" xfId="0" applyFont="1" applyFill="1" applyBorder="1" applyAlignment="1">
      <alignment horizontal="left" vertical="center" wrapText="1"/>
    </xf>
    <xf numFmtId="170" fontId="31" fillId="0" borderId="16" xfId="0" applyNumberFormat="1" applyFont="1" applyFill="1" applyBorder="1" applyAlignment="1">
      <alignment wrapText="1"/>
    </xf>
    <xf numFmtId="4" fontId="24" fillId="0" borderId="16" xfId="0" applyNumberFormat="1" applyFont="1" applyFill="1" applyBorder="1" applyAlignment="1">
      <alignment wrapText="1"/>
    </xf>
    <xf numFmtId="170" fontId="24" fillId="0" borderId="16" xfId="0" applyNumberFormat="1" applyFont="1" applyFill="1" applyBorder="1" applyAlignment="1">
      <alignment wrapText="1"/>
    </xf>
    <xf numFmtId="0" fontId="0" fillId="0" borderId="20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4" fontId="0" fillId="0" borderId="16" xfId="0" applyNumberFormat="1" applyFont="1" applyFill="1" applyBorder="1" applyAlignment="1">
      <alignment wrapText="1"/>
    </xf>
    <xf numFmtId="0" fontId="28" fillId="0" borderId="16" xfId="0" applyFont="1" applyFill="1" applyBorder="1" applyAlignment="1">
      <alignment horizontal="right" vertical="center" wrapText="1"/>
    </xf>
    <xf numFmtId="49" fontId="27" fillId="0" borderId="16" xfId="0" applyNumberFormat="1" applyFont="1" applyFill="1" applyBorder="1" applyAlignment="1">
      <alignment horizontal="right" wrapText="1"/>
    </xf>
    <xf numFmtId="49" fontId="28" fillId="0" borderId="16" xfId="0" applyNumberFormat="1" applyFont="1" applyFill="1" applyBorder="1" applyAlignment="1">
      <alignment wrapText="1"/>
    </xf>
    <xf numFmtId="170" fontId="28" fillId="0" borderId="16" xfId="0" applyNumberFormat="1" applyFont="1" applyFill="1" applyBorder="1" applyAlignment="1">
      <alignment wrapText="1"/>
    </xf>
    <xf numFmtId="0" fontId="32" fillId="0" borderId="16" xfId="0" applyFont="1" applyFill="1" applyBorder="1" applyAlignment="1">
      <alignment horizontal="center" vertical="top" wrapText="1"/>
    </xf>
    <xf numFmtId="0" fontId="27" fillId="0" borderId="16" xfId="0" applyFont="1" applyFill="1" applyBorder="1" applyAlignment="1">
      <alignment horizontal="right" wrapText="1"/>
    </xf>
    <xf numFmtId="0" fontId="27" fillId="0" borderId="16" xfId="0" applyFont="1" applyFill="1" applyBorder="1" applyAlignment="1">
      <alignment horizontal="left" wrapText="1"/>
    </xf>
    <xf numFmtId="0" fontId="30" fillId="0" borderId="16" xfId="0" applyFont="1" applyFill="1" applyBorder="1" applyAlignment="1">
      <alignment horizontal="center" wrapText="1"/>
    </xf>
    <xf numFmtId="0" fontId="33" fillId="0" borderId="16" xfId="0" applyFont="1" applyFill="1" applyBorder="1" applyAlignment="1">
      <alignment horizontal="center" vertical="top" wrapText="1"/>
    </xf>
    <xf numFmtId="0" fontId="20" fillId="0" borderId="21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wrapText="1"/>
    </xf>
    <xf numFmtId="49" fontId="24" fillId="0" borderId="16" xfId="0" applyNumberFormat="1" applyFont="1" applyFill="1" applyBorder="1" applyAlignment="1">
      <alignment wrapText="1"/>
    </xf>
    <xf numFmtId="4" fontId="29" fillId="0" borderId="16" xfId="0" applyNumberFormat="1" applyFont="1" applyFill="1" applyBorder="1" applyAlignment="1">
      <alignment wrapText="1"/>
    </xf>
    <xf numFmtId="0" fontId="24" fillId="0" borderId="17" xfId="0" applyFont="1" applyFill="1" applyBorder="1" applyAlignment="1">
      <alignment wrapText="1"/>
    </xf>
    <xf numFmtId="0" fontId="20" fillId="0" borderId="22" xfId="0" applyFont="1" applyFill="1" applyBorder="1" applyAlignment="1">
      <alignment horizontal="left" vertical="center" wrapText="1"/>
    </xf>
    <xf numFmtId="49" fontId="0" fillId="0" borderId="16" xfId="0" applyNumberFormat="1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20" fillId="0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center" wrapText="1"/>
    </xf>
    <xf numFmtId="4" fontId="27" fillId="0" borderId="16" xfId="0" applyNumberFormat="1" applyFont="1" applyFill="1" applyBorder="1" applyAlignment="1">
      <alignment horizontal="right" vertical="top" shrinkToFit="1"/>
    </xf>
    <xf numFmtId="0" fontId="20" fillId="0" borderId="17" xfId="0" applyFont="1" applyFill="1" applyBorder="1" applyAlignment="1">
      <alignment wrapText="1"/>
    </xf>
    <xf numFmtId="0" fontId="23" fillId="0" borderId="21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wrapText="1"/>
    </xf>
    <xf numFmtId="0" fontId="23" fillId="0" borderId="22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49" fontId="24" fillId="0" borderId="16" xfId="0" applyNumberFormat="1" applyFont="1" applyFill="1" applyBorder="1" applyAlignment="1">
      <alignment horizontal="right" wrapText="1"/>
    </xf>
    <xf numFmtId="0" fontId="32" fillId="0" borderId="16" xfId="0" applyFont="1" applyFill="1" applyBorder="1" applyAlignment="1">
      <alignment vertical="top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20" fillId="0" borderId="21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33" fillId="0" borderId="16" xfId="0" applyFont="1" applyFill="1" applyBorder="1" applyAlignment="1">
      <alignment vertical="top" wrapText="1"/>
    </xf>
    <xf numFmtId="170" fontId="20" fillId="0" borderId="16" xfId="0" applyNumberFormat="1" applyFont="1" applyFill="1" applyBorder="1" applyAlignment="1">
      <alignment wrapText="1"/>
    </xf>
    <xf numFmtId="4" fontId="27" fillId="0" borderId="16" xfId="0" applyNumberFormat="1" applyFont="1" applyFill="1" applyBorder="1" applyAlignment="1">
      <alignment horizontal="right" vertical="center" wrapText="1"/>
    </xf>
    <xf numFmtId="0" fontId="32" fillId="0" borderId="16" xfId="0" applyFont="1" applyFill="1" applyBorder="1" applyAlignment="1">
      <alignment horizontal="center" vertical="top" wrapText="1"/>
    </xf>
    <xf numFmtId="4" fontId="31" fillId="0" borderId="16" xfId="0" applyNumberFormat="1" applyFont="1" applyFill="1" applyBorder="1" applyAlignment="1">
      <alignment wrapText="1"/>
    </xf>
    <xf numFmtId="4" fontId="24" fillId="0" borderId="16" xfId="0" applyNumberFormat="1" applyFont="1" applyFill="1" applyBorder="1" applyAlignment="1">
      <alignment horizontal="right" vertical="top" shrinkToFit="1"/>
    </xf>
    <xf numFmtId="0" fontId="27" fillId="0" borderId="21" xfId="0" applyFont="1" applyFill="1" applyBorder="1" applyAlignment="1">
      <alignment horizontal="left" vertical="center" wrapText="1"/>
    </xf>
    <xf numFmtId="4" fontId="27" fillId="0" borderId="0" xfId="0" applyNumberFormat="1" applyFont="1" applyFill="1" applyAlignment="1">
      <alignment wrapText="1"/>
    </xf>
    <xf numFmtId="0" fontId="0" fillId="0" borderId="14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24" fillId="0" borderId="16" xfId="0" applyNumberFormat="1" applyFont="1" applyFill="1" applyBorder="1" applyAlignment="1">
      <alignment horizontal="center" wrapText="1"/>
    </xf>
    <xf numFmtId="4" fontId="30" fillId="0" borderId="16" xfId="0" applyNumberFormat="1" applyFont="1" applyFill="1" applyBorder="1" applyAlignment="1">
      <alignment wrapText="1"/>
    </xf>
    <xf numFmtId="49" fontId="27" fillId="0" borderId="16" xfId="0" applyNumberFormat="1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 wrapText="1"/>
    </xf>
    <xf numFmtId="49" fontId="0" fillId="0" borderId="16" xfId="0" applyNumberFormat="1" applyFont="1" applyFill="1" applyBorder="1" applyAlignment="1">
      <alignment vertical="center" wrapText="1"/>
    </xf>
    <xf numFmtId="170" fontId="24" fillId="0" borderId="16" xfId="0" applyNumberFormat="1" applyFont="1" applyFill="1" applyBorder="1" applyAlignment="1">
      <alignment vertical="center" wrapText="1"/>
    </xf>
    <xf numFmtId="4" fontId="24" fillId="0" borderId="16" xfId="0" applyNumberFormat="1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4" fillId="0" borderId="16" xfId="0" applyFont="1" applyFill="1" applyBorder="1" applyAlignment="1">
      <alignment vertical="center" wrapText="1"/>
    </xf>
    <xf numFmtId="49" fontId="24" fillId="0" borderId="16" xfId="0" applyNumberFormat="1" applyFont="1" applyFill="1" applyBorder="1" applyAlignment="1">
      <alignment vertical="center" wrapText="1"/>
    </xf>
    <xf numFmtId="0" fontId="24" fillId="0" borderId="17" xfId="0" applyFont="1" applyFill="1" applyBorder="1" applyAlignment="1">
      <alignment vertical="center" wrapText="1"/>
    </xf>
    <xf numFmtId="0" fontId="24" fillId="0" borderId="0" xfId="0" applyFont="1" applyFill="1" applyAlignment="1">
      <alignment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27" fillId="0" borderId="16" xfId="0" applyNumberFormat="1" applyFont="1" applyFill="1" applyBorder="1" applyAlignment="1">
      <alignment vertical="center" wrapText="1"/>
    </xf>
    <xf numFmtId="4" fontId="24" fillId="0" borderId="16" xfId="0" applyNumberFormat="1" applyFont="1" applyFill="1" applyBorder="1" applyAlignment="1">
      <alignment horizontal="right" vertical="center" wrapText="1"/>
    </xf>
    <xf numFmtId="49" fontId="27" fillId="0" borderId="17" xfId="0" applyNumberFormat="1" applyFont="1" applyFill="1" applyBorder="1" applyAlignment="1">
      <alignment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top" wrapText="1"/>
    </xf>
    <xf numFmtId="0" fontId="34" fillId="0" borderId="16" xfId="0" applyFont="1" applyFill="1" applyBorder="1" applyAlignment="1">
      <alignment horizontal="center" vertical="top" wrapText="1"/>
    </xf>
    <xf numFmtId="0" fontId="20" fillId="0" borderId="21" xfId="0" applyFont="1" applyFill="1" applyBorder="1" applyAlignment="1">
      <alignment horizontal="left" vertical="top" wrapText="1"/>
    </xf>
    <xf numFmtId="0" fontId="34" fillId="0" borderId="16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wrapText="1"/>
    </xf>
    <xf numFmtId="0" fontId="27" fillId="0" borderId="16" xfId="0" applyFont="1" applyFill="1" applyBorder="1" applyAlignment="1">
      <alignment horizontal="center" vertical="top" wrapText="1"/>
    </xf>
    <xf numFmtId="0" fontId="35" fillId="0" borderId="16" xfId="0" applyFont="1" applyFill="1" applyBorder="1" applyAlignment="1">
      <alignment vertical="top" wrapText="1"/>
    </xf>
    <xf numFmtId="0" fontId="36" fillId="0" borderId="16" xfId="0" applyFont="1" applyFill="1" applyBorder="1" applyAlignment="1">
      <alignment horizontal="center" vertical="top" wrapText="1"/>
    </xf>
    <xf numFmtId="0" fontId="34" fillId="0" borderId="17" xfId="0" applyFont="1" applyFill="1" applyBorder="1" applyAlignment="1">
      <alignment horizontal="center" vertical="top" wrapText="1"/>
    </xf>
    <xf numFmtId="0" fontId="34" fillId="0" borderId="17" xfId="0" applyFont="1" applyFill="1" applyBorder="1" applyAlignment="1">
      <alignment horizontal="center" wrapText="1"/>
    </xf>
    <xf numFmtId="0" fontId="27" fillId="0" borderId="16" xfId="0" applyFont="1" applyFill="1" applyBorder="1" applyAlignment="1">
      <alignment vertical="top" wrapText="1"/>
    </xf>
    <xf numFmtId="0" fontId="34" fillId="0" borderId="17" xfId="0" applyFont="1" applyFill="1" applyBorder="1" applyAlignment="1">
      <alignment horizontal="center" wrapText="1"/>
    </xf>
    <xf numFmtId="0" fontId="37" fillId="0" borderId="17" xfId="0" applyFont="1" applyFill="1" applyBorder="1" applyAlignment="1">
      <alignment horizontal="center" wrapText="1"/>
    </xf>
    <xf numFmtId="0" fontId="34" fillId="0" borderId="16" xfId="0" applyFont="1" applyFill="1" applyBorder="1" applyAlignment="1">
      <alignment vertical="top" wrapText="1"/>
    </xf>
    <xf numFmtId="0" fontId="35" fillId="0" borderId="16" xfId="0" applyFont="1" applyFill="1" applyBorder="1" applyAlignment="1">
      <alignment horizontal="center" vertical="top" wrapText="1"/>
    </xf>
    <xf numFmtId="0" fontId="20" fillId="0" borderId="17" xfId="0" applyFont="1" applyFill="1" applyBorder="1" applyAlignment="1">
      <alignment horizontal="center" wrapText="1"/>
    </xf>
    <xf numFmtId="0" fontId="27" fillId="0" borderId="17" xfId="0" applyFont="1" applyFill="1" applyBorder="1" applyAlignment="1">
      <alignment horizontal="center" wrapText="1"/>
    </xf>
    <xf numFmtId="0" fontId="35" fillId="0" borderId="16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49" fontId="31" fillId="0" borderId="16" xfId="0" applyNumberFormat="1" applyFont="1" applyFill="1" applyBorder="1" applyAlignment="1">
      <alignment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wrapText="1"/>
    </xf>
    <xf numFmtId="49" fontId="25" fillId="0" borderId="16" xfId="0" applyNumberFormat="1" applyFont="1" applyFill="1" applyBorder="1" applyAlignment="1">
      <alignment horizontal="right" wrapText="1"/>
    </xf>
    <xf numFmtId="0" fontId="38" fillId="0" borderId="21" xfId="0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center" wrapText="1"/>
    </xf>
    <xf numFmtId="49" fontId="26" fillId="0" borderId="16" xfId="0" applyNumberFormat="1" applyFont="1" applyFill="1" applyBorder="1" applyAlignment="1">
      <alignment wrapText="1"/>
    </xf>
    <xf numFmtId="0" fontId="32" fillId="0" borderId="16" xfId="0" applyFont="1" applyFill="1" applyBorder="1" applyAlignment="1">
      <alignment horizontal="center" vertical="center" wrapText="1"/>
    </xf>
    <xf numFmtId="0" fontId="38" fillId="0" borderId="17" xfId="0" applyFont="1" applyFill="1" applyBorder="1" applyAlignment="1">
      <alignment horizontal="center" wrapText="1"/>
    </xf>
    <xf numFmtId="0" fontId="28" fillId="0" borderId="16" xfId="0" applyFont="1" applyFill="1" applyBorder="1" applyAlignment="1">
      <alignment horizontal="left" vertical="center" wrapText="1"/>
    </xf>
    <xf numFmtId="0" fontId="40" fillId="0" borderId="21" xfId="0" applyFont="1" applyFill="1" applyBorder="1" applyAlignment="1">
      <alignment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wrapText="1"/>
    </xf>
    <xf numFmtId="0" fontId="26" fillId="0" borderId="0" xfId="0" applyFont="1" applyFill="1" applyAlignment="1">
      <alignment wrapText="1"/>
    </xf>
    <xf numFmtId="0" fontId="0" fillId="0" borderId="22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27" fillId="0" borderId="16" xfId="0" applyFont="1" applyFill="1" applyBorder="1" applyAlignment="1">
      <alignment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left" vertical="center" wrapText="1"/>
    </xf>
    <xf numFmtId="0" fontId="27" fillId="0" borderId="21" xfId="0" applyFont="1" applyFill="1" applyBorder="1" applyAlignment="1">
      <alignment wrapText="1"/>
    </xf>
    <xf numFmtId="49" fontId="27" fillId="0" borderId="21" xfId="0" applyNumberFormat="1" applyFont="1" applyFill="1" applyBorder="1" applyAlignment="1">
      <alignment wrapText="1"/>
    </xf>
    <xf numFmtId="170" fontId="0" fillId="0" borderId="21" xfId="0" applyNumberFormat="1" applyFont="1" applyFill="1" applyBorder="1" applyAlignment="1">
      <alignment wrapText="1"/>
    </xf>
    <xf numFmtId="4" fontId="0" fillId="0" borderId="21" xfId="0" applyNumberFormat="1" applyFont="1" applyFill="1" applyBorder="1" applyAlignment="1">
      <alignment wrapText="1"/>
    </xf>
    <xf numFmtId="0" fontId="34" fillId="0" borderId="21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24" fillId="0" borderId="11" xfId="0" applyFont="1" applyFill="1" applyBorder="1" applyAlignment="1">
      <alignment wrapText="1"/>
    </xf>
    <xf numFmtId="49" fontId="24" fillId="0" borderId="11" xfId="0" applyNumberFormat="1" applyFont="1" applyFill="1" applyBorder="1" applyAlignment="1">
      <alignment wrapText="1"/>
    </xf>
    <xf numFmtId="4" fontId="24" fillId="0" borderId="11" xfId="0" applyNumberFormat="1" applyFont="1" applyFill="1" applyBorder="1" applyAlignment="1">
      <alignment wrapText="1"/>
    </xf>
    <xf numFmtId="0" fontId="35" fillId="0" borderId="11" xfId="0" applyFont="1" applyFill="1" applyBorder="1" applyAlignment="1">
      <alignment vertical="top" wrapText="1"/>
    </xf>
    <xf numFmtId="0" fontId="24" fillId="0" borderId="12" xfId="0" applyFont="1" applyFill="1" applyBorder="1" applyAlignment="1">
      <alignment wrapText="1"/>
    </xf>
    <xf numFmtId="49" fontId="0" fillId="0" borderId="0" xfId="0" applyNumberFormat="1" applyFont="1" applyFill="1" applyAlignment="1">
      <alignment wrapText="1"/>
    </xf>
    <xf numFmtId="170" fontId="34" fillId="0" borderId="0" xfId="0" applyNumberFormat="1" applyFont="1" applyFill="1" applyAlignment="1">
      <alignment horizontal="right" wrapText="1"/>
    </xf>
    <xf numFmtId="4" fontId="20" fillId="0" borderId="0" xfId="0" applyNumberFormat="1" applyFont="1" applyFill="1" applyAlignment="1">
      <alignment wrapText="1"/>
    </xf>
    <xf numFmtId="4" fontId="20" fillId="0" borderId="0" xfId="0" applyNumberFormat="1" applyFont="1" applyFill="1" applyBorder="1" applyAlignment="1">
      <alignment wrapText="1"/>
    </xf>
    <xf numFmtId="0" fontId="34" fillId="0" borderId="0" xfId="0" applyFont="1" applyFill="1" applyAlignment="1">
      <alignment vertical="top" wrapText="1"/>
    </xf>
    <xf numFmtId="4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horizontal="left" wrapText="1"/>
    </xf>
    <xf numFmtId="170" fontId="0" fillId="0" borderId="0" xfId="0" applyNumberFormat="1" applyFont="1" applyFill="1" applyAlignment="1">
      <alignment wrapText="1"/>
    </xf>
    <xf numFmtId="4" fontId="0" fillId="0" borderId="0" xfId="0" applyNumberFormat="1" applyFont="1" applyFill="1" applyAlignment="1">
      <alignment horizontal="center" wrapText="1"/>
    </xf>
    <xf numFmtId="49" fontId="0" fillId="0" borderId="0" xfId="0" applyNumberFormat="1" applyFont="1" applyFill="1" applyBorder="1" applyAlignment="1">
      <alignment horizontal="center" vertical="top" shrinkToFit="1"/>
    </xf>
    <xf numFmtId="4" fontId="24" fillId="0" borderId="0" xfId="0" applyNumberFormat="1" applyFont="1" applyFill="1" applyBorder="1" applyAlignment="1">
      <alignment horizontal="right" vertical="top" shrinkToFit="1"/>
    </xf>
    <xf numFmtId="2" fontId="0" fillId="0" borderId="0" xfId="0" applyNumberFormat="1" applyFont="1" applyFill="1" applyBorder="1" applyAlignment="1">
      <alignment horizontal="center" vertical="top" shrinkToFit="1"/>
    </xf>
    <xf numFmtId="49" fontId="0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7"/>
  <sheetViews>
    <sheetView tabSelected="1" zoomScale="80" zoomScaleNormal="80" workbookViewId="0" topLeftCell="A1">
      <pane xSplit="1" ySplit="4" topLeftCell="B228" activePane="bottomRight" state="frozen"/>
      <selection pane="topLeft" activeCell="N225" sqref="N225"/>
      <selection pane="topRight" activeCell="N225" sqref="N225"/>
      <selection pane="bottomLeft" activeCell="N225" sqref="N225"/>
      <selection pane="bottomRight" activeCell="O243" sqref="O243:P243"/>
    </sheetView>
  </sheetViews>
  <sheetFormatPr defaultColWidth="9.00390625" defaultRowHeight="12.75"/>
  <cols>
    <col min="1" max="1" width="5.125" style="199" customWidth="1"/>
    <col min="2" max="2" width="25.25390625" style="2" customWidth="1"/>
    <col min="3" max="3" width="7.75390625" style="2" customWidth="1"/>
    <col min="4" max="4" width="5.00390625" style="185" customWidth="1"/>
    <col min="5" max="5" width="4.625" style="185" customWidth="1"/>
    <col min="6" max="6" width="10.75390625" style="185" customWidth="1"/>
    <col min="7" max="7" width="4.125" style="185" customWidth="1"/>
    <col min="8" max="8" width="4.875" style="185" customWidth="1"/>
    <col min="9" max="9" width="4.125" style="185" customWidth="1"/>
    <col min="10" max="10" width="16.00390625" style="192" customWidth="1"/>
    <col min="11" max="11" width="15.75390625" style="192" customWidth="1"/>
    <col min="12" max="12" width="16.625" style="190" customWidth="1"/>
    <col min="13" max="13" width="14.375" style="190" customWidth="1"/>
    <col min="14" max="14" width="15.375" style="190" customWidth="1"/>
    <col min="15" max="15" width="14.375" style="190" customWidth="1"/>
    <col min="16" max="16" width="10.375" style="2" customWidth="1"/>
    <col min="17" max="17" width="13.75390625" style="2" customWidth="1"/>
    <col min="18" max="18" width="10.125" style="2" customWidth="1"/>
    <col min="19" max="19" width="12.375" style="2" customWidth="1"/>
    <col min="20" max="16384" width="9.125" style="2" customWidth="1"/>
  </cols>
  <sheetData>
    <row r="1" spans="1:19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36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.75" thickBo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3" t="s">
        <v>1</v>
      </c>
    </row>
    <row r="4" spans="1:19" s="11" customFormat="1" ht="68.25" thickBot="1">
      <c r="A4" s="5" t="s">
        <v>2</v>
      </c>
      <c r="B4" s="6" t="s">
        <v>3</v>
      </c>
      <c r="C4" s="6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8" t="s">
        <v>11</v>
      </c>
      <c r="K4" s="8" t="s">
        <v>12</v>
      </c>
      <c r="L4" s="9" t="s">
        <v>13</v>
      </c>
      <c r="M4" s="9" t="s">
        <v>14</v>
      </c>
      <c r="N4" s="9" t="s">
        <v>15</v>
      </c>
      <c r="O4" s="9" t="s">
        <v>16</v>
      </c>
      <c r="P4" s="6" t="s">
        <v>17</v>
      </c>
      <c r="Q4" s="6" t="s">
        <v>18</v>
      </c>
      <c r="R4" s="6" t="s">
        <v>19</v>
      </c>
      <c r="S4" s="10" t="s">
        <v>20</v>
      </c>
    </row>
    <row r="5" spans="1:19" s="19" customFormat="1" ht="48">
      <c r="A5" s="12" t="s">
        <v>21</v>
      </c>
      <c r="B5" s="13" t="s">
        <v>22</v>
      </c>
      <c r="C5" s="14" t="s">
        <v>23</v>
      </c>
      <c r="D5" s="14" t="s">
        <v>24</v>
      </c>
      <c r="E5" s="14" t="s">
        <v>24</v>
      </c>
      <c r="F5" s="14" t="s">
        <v>25</v>
      </c>
      <c r="G5" s="14" t="s">
        <v>23</v>
      </c>
      <c r="H5" s="14"/>
      <c r="I5" s="14"/>
      <c r="J5" s="15">
        <f>K5</f>
        <v>2240000</v>
      </c>
      <c r="K5" s="15">
        <f>K6+K24</f>
        <v>2240000</v>
      </c>
      <c r="L5" s="15">
        <f>L6+L24</f>
        <v>0</v>
      </c>
      <c r="M5" s="16">
        <f>M6+M24</f>
        <v>1128364.74</v>
      </c>
      <c r="N5" s="16">
        <f>N6+N24</f>
        <v>760609</v>
      </c>
      <c r="O5" s="16">
        <f>O6+O24</f>
        <v>760609</v>
      </c>
      <c r="P5" s="16">
        <f>(L5+M5)/K5*100</f>
        <v>50.373425892857135</v>
      </c>
      <c r="Q5" s="16">
        <f>Q6+Q24</f>
        <v>367755.74</v>
      </c>
      <c r="R5" s="17"/>
      <c r="S5" s="18"/>
    </row>
    <row r="6" spans="1:19" s="28" customFormat="1" ht="12.75">
      <c r="A6" s="12"/>
      <c r="B6" s="20" t="s">
        <v>26</v>
      </c>
      <c r="C6" s="21">
        <v>906</v>
      </c>
      <c r="D6" s="22"/>
      <c r="E6" s="22"/>
      <c r="F6" s="22"/>
      <c r="G6" s="22"/>
      <c r="H6" s="22"/>
      <c r="I6" s="23"/>
      <c r="J6" s="24"/>
      <c r="K6" s="25">
        <f>K7+K13+K16+K17</f>
        <v>2160000</v>
      </c>
      <c r="L6" s="25">
        <f>L7+L13+L16+L17+L12</f>
        <v>0</v>
      </c>
      <c r="M6" s="26">
        <f>M7+M13+M16+M17+M12+M11</f>
        <v>1128364.74</v>
      </c>
      <c r="N6" s="26">
        <f>N7+N13+N16+N17+N12+N11</f>
        <v>760609</v>
      </c>
      <c r="O6" s="26">
        <f>O7+O13+O16+O17+O12+O11</f>
        <v>760609</v>
      </c>
      <c r="P6" s="26">
        <f>P7+P13+P16+P17+P12+P11</f>
        <v>0</v>
      </c>
      <c r="Q6" s="26">
        <f>Q7+Q13+Q16+Q17+Q12+Q11</f>
        <v>367755.74</v>
      </c>
      <c r="R6" s="22"/>
      <c r="S6" s="27"/>
    </row>
    <row r="7" spans="1:19" s="28" customFormat="1" ht="12.75">
      <c r="A7" s="12"/>
      <c r="B7" s="22"/>
      <c r="C7" s="22">
        <v>906</v>
      </c>
      <c r="D7" s="23" t="s">
        <v>27</v>
      </c>
      <c r="E7" s="23" t="s">
        <v>28</v>
      </c>
      <c r="F7" s="29" t="s">
        <v>25</v>
      </c>
      <c r="G7" s="29" t="s">
        <v>29</v>
      </c>
      <c r="H7" s="22"/>
      <c r="I7" s="23"/>
      <c r="J7" s="24"/>
      <c r="K7" s="30">
        <f>SUM(K8:K12)</f>
        <v>965000</v>
      </c>
      <c r="L7" s="30">
        <f>SUM(L8:L10)</f>
        <v>0</v>
      </c>
      <c r="M7" s="30">
        <f>SUM(M8:M10)</f>
        <v>150000</v>
      </c>
      <c r="N7" s="31">
        <f>SUM(N8:N10)</f>
        <v>150000</v>
      </c>
      <c r="O7" s="30">
        <f>SUM(O8:O10)</f>
        <v>150000</v>
      </c>
      <c r="P7" s="32"/>
      <c r="Q7" s="33">
        <f aca="true" t="shared" si="0" ref="Q7:Q17">L7+M7-O7</f>
        <v>0</v>
      </c>
      <c r="R7" s="22"/>
      <c r="S7" s="27"/>
    </row>
    <row r="8" spans="1:19" s="28" customFormat="1" ht="12.75">
      <c r="A8" s="12"/>
      <c r="B8" s="22"/>
      <c r="C8" s="22">
        <v>906</v>
      </c>
      <c r="D8" s="23" t="s">
        <v>27</v>
      </c>
      <c r="E8" s="23" t="s">
        <v>28</v>
      </c>
      <c r="F8" s="23" t="s">
        <v>25</v>
      </c>
      <c r="G8" s="23" t="s">
        <v>29</v>
      </c>
      <c r="H8" s="23" t="s">
        <v>30</v>
      </c>
      <c r="I8" s="23"/>
      <c r="J8" s="24"/>
      <c r="K8" s="24">
        <v>30000</v>
      </c>
      <c r="L8" s="33"/>
      <c r="M8" s="33"/>
      <c r="N8" s="33"/>
      <c r="O8" s="33"/>
      <c r="P8" s="32"/>
      <c r="Q8" s="33">
        <f t="shared" si="0"/>
        <v>0</v>
      </c>
      <c r="R8" s="22"/>
      <c r="S8" s="27"/>
    </row>
    <row r="9" spans="1:19" s="28" customFormat="1" ht="12.75">
      <c r="A9" s="12"/>
      <c r="B9" s="22"/>
      <c r="C9" s="22">
        <v>906</v>
      </c>
      <c r="D9" s="23" t="s">
        <v>27</v>
      </c>
      <c r="E9" s="23" t="s">
        <v>28</v>
      </c>
      <c r="F9" s="23" t="s">
        <v>25</v>
      </c>
      <c r="G9" s="23" t="s">
        <v>29</v>
      </c>
      <c r="H9" s="23" t="s">
        <v>31</v>
      </c>
      <c r="I9" s="23"/>
      <c r="J9" s="24"/>
      <c r="K9" s="24">
        <v>160000</v>
      </c>
      <c r="L9" s="33"/>
      <c r="M9" s="33">
        <v>126980</v>
      </c>
      <c r="N9" s="33">
        <v>126980</v>
      </c>
      <c r="O9" s="33">
        <v>126980</v>
      </c>
      <c r="P9" s="32"/>
      <c r="Q9" s="33">
        <f t="shared" si="0"/>
        <v>0</v>
      </c>
      <c r="R9" s="22"/>
      <c r="S9" s="27"/>
    </row>
    <row r="10" spans="1:19" s="28" customFormat="1" ht="12.75">
      <c r="A10" s="12"/>
      <c r="B10" s="22"/>
      <c r="C10" s="22">
        <v>906</v>
      </c>
      <c r="D10" s="23" t="s">
        <v>27</v>
      </c>
      <c r="E10" s="23" t="s">
        <v>28</v>
      </c>
      <c r="F10" s="23" t="s">
        <v>25</v>
      </c>
      <c r="G10" s="23" t="s">
        <v>29</v>
      </c>
      <c r="H10" s="23" t="s">
        <v>32</v>
      </c>
      <c r="I10" s="23"/>
      <c r="J10" s="24"/>
      <c r="K10" s="24">
        <v>80000</v>
      </c>
      <c r="L10" s="33"/>
      <c r="M10" s="33">
        <v>23020</v>
      </c>
      <c r="N10" s="33">
        <v>23020</v>
      </c>
      <c r="O10" s="33">
        <v>23020</v>
      </c>
      <c r="P10" s="32"/>
      <c r="Q10" s="33">
        <f t="shared" si="0"/>
        <v>0</v>
      </c>
      <c r="R10" s="22"/>
      <c r="S10" s="27"/>
    </row>
    <row r="11" spans="1:19" s="28" customFormat="1" ht="12.75">
      <c r="A11" s="12"/>
      <c r="B11" s="22"/>
      <c r="C11" s="22">
        <v>906</v>
      </c>
      <c r="D11" s="23" t="s">
        <v>27</v>
      </c>
      <c r="E11" s="23" t="s">
        <v>28</v>
      </c>
      <c r="F11" s="23" t="s">
        <v>25</v>
      </c>
      <c r="G11" s="23" t="s">
        <v>33</v>
      </c>
      <c r="H11" s="23" t="s">
        <v>34</v>
      </c>
      <c r="I11" s="23" t="s">
        <v>35</v>
      </c>
      <c r="J11" s="24"/>
      <c r="K11" s="24">
        <v>675000</v>
      </c>
      <c r="L11" s="33"/>
      <c r="M11" s="33">
        <v>229194</v>
      </c>
      <c r="N11" s="33">
        <v>229194</v>
      </c>
      <c r="O11" s="33">
        <v>229194</v>
      </c>
      <c r="P11" s="32"/>
      <c r="Q11" s="33">
        <f t="shared" si="0"/>
        <v>0</v>
      </c>
      <c r="R11" s="22"/>
      <c r="S11" s="27"/>
    </row>
    <row r="12" spans="1:19" s="28" customFormat="1" ht="12.75">
      <c r="A12" s="12"/>
      <c r="B12" s="22"/>
      <c r="C12" s="22">
        <v>906</v>
      </c>
      <c r="D12" s="23" t="s">
        <v>27</v>
      </c>
      <c r="E12" s="23" t="s">
        <v>28</v>
      </c>
      <c r="F12" s="23" t="s">
        <v>25</v>
      </c>
      <c r="G12" s="23" t="s">
        <v>33</v>
      </c>
      <c r="H12" s="23" t="s">
        <v>34</v>
      </c>
      <c r="I12" s="23" t="s">
        <v>31</v>
      </c>
      <c r="J12" s="24"/>
      <c r="K12" s="24">
        <v>20000</v>
      </c>
      <c r="L12" s="33"/>
      <c r="M12" s="33">
        <v>20000</v>
      </c>
      <c r="N12" s="33">
        <v>20000</v>
      </c>
      <c r="O12" s="33">
        <v>20000</v>
      </c>
      <c r="P12" s="32"/>
      <c r="Q12" s="33">
        <f t="shared" si="0"/>
        <v>0</v>
      </c>
      <c r="R12" s="22"/>
      <c r="S12" s="27"/>
    </row>
    <row r="13" spans="1:19" s="28" customFormat="1" ht="12.75">
      <c r="A13" s="12"/>
      <c r="B13" s="22"/>
      <c r="C13" s="22">
        <v>906</v>
      </c>
      <c r="D13" s="23" t="s">
        <v>27</v>
      </c>
      <c r="E13" s="23" t="s">
        <v>28</v>
      </c>
      <c r="F13" s="29" t="s">
        <v>36</v>
      </c>
      <c r="G13" s="29" t="s">
        <v>29</v>
      </c>
      <c r="H13" s="22"/>
      <c r="I13" s="23"/>
      <c r="J13" s="24"/>
      <c r="K13" s="30">
        <f>K14+K15</f>
        <v>145000</v>
      </c>
      <c r="L13" s="30">
        <f>L14+L15</f>
        <v>0</v>
      </c>
      <c r="M13" s="30">
        <f>M14+M15</f>
        <v>20000</v>
      </c>
      <c r="N13" s="31">
        <f>N14+N15</f>
        <v>20000</v>
      </c>
      <c r="O13" s="30">
        <f>O14+O15</f>
        <v>20000</v>
      </c>
      <c r="P13" s="32"/>
      <c r="Q13" s="33">
        <f t="shared" si="0"/>
        <v>0</v>
      </c>
      <c r="R13" s="22"/>
      <c r="S13" s="27"/>
    </row>
    <row r="14" spans="1:19" s="28" customFormat="1" ht="12.75">
      <c r="A14" s="12"/>
      <c r="B14" s="22"/>
      <c r="C14" s="22">
        <v>906</v>
      </c>
      <c r="D14" s="23" t="s">
        <v>27</v>
      </c>
      <c r="E14" s="23" t="s">
        <v>28</v>
      </c>
      <c r="F14" s="23" t="s">
        <v>36</v>
      </c>
      <c r="G14" s="23" t="s">
        <v>29</v>
      </c>
      <c r="H14" s="23" t="s">
        <v>31</v>
      </c>
      <c r="I14" s="23"/>
      <c r="J14" s="24"/>
      <c r="K14" s="24">
        <v>40000</v>
      </c>
      <c r="L14" s="33"/>
      <c r="M14" s="33">
        <v>20000</v>
      </c>
      <c r="N14" s="33">
        <v>20000</v>
      </c>
      <c r="O14" s="33">
        <v>20000</v>
      </c>
      <c r="P14" s="32"/>
      <c r="Q14" s="33">
        <f t="shared" si="0"/>
        <v>0</v>
      </c>
      <c r="R14" s="22"/>
      <c r="S14" s="27"/>
    </row>
    <row r="15" spans="1:19" s="28" customFormat="1" ht="12.75">
      <c r="A15" s="12"/>
      <c r="B15" s="22"/>
      <c r="C15" s="22">
        <v>906</v>
      </c>
      <c r="D15" s="23" t="s">
        <v>27</v>
      </c>
      <c r="E15" s="23" t="s">
        <v>28</v>
      </c>
      <c r="F15" s="23" t="s">
        <v>36</v>
      </c>
      <c r="G15" s="23" t="s">
        <v>29</v>
      </c>
      <c r="H15" s="23" t="s">
        <v>32</v>
      </c>
      <c r="I15" s="23"/>
      <c r="J15" s="24"/>
      <c r="K15" s="24">
        <v>105000</v>
      </c>
      <c r="L15" s="33"/>
      <c r="M15" s="33"/>
      <c r="N15" s="33"/>
      <c r="O15" s="33"/>
      <c r="P15" s="32"/>
      <c r="Q15" s="33">
        <f t="shared" si="0"/>
        <v>0</v>
      </c>
      <c r="R15" s="22"/>
      <c r="S15" s="27"/>
    </row>
    <row r="16" spans="1:19" s="28" customFormat="1" ht="12.75">
      <c r="A16" s="12"/>
      <c r="B16" s="22"/>
      <c r="C16" s="22">
        <v>906</v>
      </c>
      <c r="D16" s="23" t="s">
        <v>27</v>
      </c>
      <c r="E16" s="23" t="s">
        <v>28</v>
      </c>
      <c r="F16" s="29" t="s">
        <v>37</v>
      </c>
      <c r="G16" s="29" t="s">
        <v>33</v>
      </c>
      <c r="H16" s="23" t="s">
        <v>34</v>
      </c>
      <c r="I16" s="23" t="s">
        <v>38</v>
      </c>
      <c r="J16" s="24"/>
      <c r="K16" s="30">
        <v>630000</v>
      </c>
      <c r="L16" s="33"/>
      <c r="M16" s="33">
        <v>487055.74</v>
      </c>
      <c r="N16" s="33">
        <v>245000</v>
      </c>
      <c r="O16" s="33">
        <v>245000</v>
      </c>
      <c r="P16" s="32"/>
      <c r="Q16" s="33">
        <f t="shared" si="0"/>
        <v>242055.74</v>
      </c>
      <c r="R16" s="22"/>
      <c r="S16" s="27"/>
    </row>
    <row r="17" spans="1:19" s="28" customFormat="1" ht="12.75">
      <c r="A17" s="12"/>
      <c r="B17" s="22"/>
      <c r="C17" s="22">
        <v>906</v>
      </c>
      <c r="D17" s="23" t="s">
        <v>27</v>
      </c>
      <c r="E17" s="23" t="s">
        <v>28</v>
      </c>
      <c r="F17" s="29" t="s">
        <v>39</v>
      </c>
      <c r="G17" s="29" t="s">
        <v>33</v>
      </c>
      <c r="H17" s="23" t="s">
        <v>34</v>
      </c>
      <c r="I17" s="23"/>
      <c r="J17" s="24"/>
      <c r="K17" s="30">
        <f>SUM(K18:K23)</f>
        <v>420000</v>
      </c>
      <c r="L17" s="30">
        <f>SUM(L19:L23)</f>
        <v>0</v>
      </c>
      <c r="M17" s="30">
        <f>SUM(M18:M23)</f>
        <v>222115</v>
      </c>
      <c r="N17" s="30">
        <f>SUM(N18:N23)</f>
        <v>96415</v>
      </c>
      <c r="O17" s="30">
        <f>SUM(O18:O23)</f>
        <v>96415</v>
      </c>
      <c r="P17" s="32"/>
      <c r="Q17" s="33">
        <f t="shared" si="0"/>
        <v>125700</v>
      </c>
      <c r="R17" s="22"/>
      <c r="S17" s="27"/>
    </row>
    <row r="18" spans="1:19" s="28" customFormat="1" ht="12.75">
      <c r="A18" s="12"/>
      <c r="B18" s="22"/>
      <c r="C18" s="22">
        <v>906</v>
      </c>
      <c r="D18" s="23" t="s">
        <v>27</v>
      </c>
      <c r="E18" s="23" t="s">
        <v>28</v>
      </c>
      <c r="F18" s="23" t="s">
        <v>39</v>
      </c>
      <c r="G18" s="23" t="s">
        <v>29</v>
      </c>
      <c r="H18" s="23" t="s">
        <v>32</v>
      </c>
      <c r="I18" s="23"/>
      <c r="J18" s="24"/>
      <c r="K18" s="30">
        <v>26640</v>
      </c>
      <c r="L18" s="30"/>
      <c r="M18" s="30"/>
      <c r="N18" s="31"/>
      <c r="O18" s="30"/>
      <c r="P18" s="32"/>
      <c r="Q18" s="33"/>
      <c r="R18" s="22"/>
      <c r="S18" s="27"/>
    </row>
    <row r="19" spans="1:19" s="28" customFormat="1" ht="12.75">
      <c r="A19" s="12"/>
      <c r="B19" s="22"/>
      <c r="C19" s="22">
        <v>906</v>
      </c>
      <c r="D19" s="23" t="s">
        <v>27</v>
      </c>
      <c r="E19" s="23" t="s">
        <v>28</v>
      </c>
      <c r="F19" s="23" t="s">
        <v>39</v>
      </c>
      <c r="G19" s="23" t="s">
        <v>33</v>
      </c>
      <c r="H19" s="23" t="s">
        <v>34</v>
      </c>
      <c r="I19" s="23" t="s">
        <v>40</v>
      </c>
      <c r="J19" s="24"/>
      <c r="K19" s="24">
        <v>41495</v>
      </c>
      <c r="L19" s="33"/>
      <c r="M19" s="33">
        <v>41495</v>
      </c>
      <c r="N19" s="33">
        <v>41495</v>
      </c>
      <c r="O19" s="33">
        <v>41495</v>
      </c>
      <c r="P19" s="32"/>
      <c r="Q19" s="33">
        <f aca="true" t="shared" si="1" ref="Q19:Q29">L19+M19-O19</f>
        <v>0</v>
      </c>
      <c r="R19" s="22"/>
      <c r="S19" s="27"/>
    </row>
    <row r="20" spans="1:19" s="28" customFormat="1" ht="12.75">
      <c r="A20" s="12"/>
      <c r="B20" s="22"/>
      <c r="C20" s="22">
        <v>906</v>
      </c>
      <c r="D20" s="23" t="s">
        <v>27</v>
      </c>
      <c r="E20" s="23" t="s">
        <v>28</v>
      </c>
      <c r="F20" s="23" t="s">
        <v>39</v>
      </c>
      <c r="G20" s="23" t="s">
        <v>33</v>
      </c>
      <c r="H20" s="23" t="s">
        <v>34</v>
      </c>
      <c r="I20" s="23" t="s">
        <v>38</v>
      </c>
      <c r="J20" s="24"/>
      <c r="K20" s="24">
        <v>161620</v>
      </c>
      <c r="L20" s="33"/>
      <c r="M20" s="33">
        <v>161620</v>
      </c>
      <c r="N20" s="33">
        <v>49920</v>
      </c>
      <c r="O20" s="33">
        <v>49920</v>
      </c>
      <c r="P20" s="32"/>
      <c r="Q20" s="33">
        <f t="shared" si="1"/>
        <v>111700</v>
      </c>
      <c r="R20" s="22"/>
      <c r="S20" s="27"/>
    </row>
    <row r="21" spans="1:19" s="28" customFormat="1" ht="12.75">
      <c r="A21" s="12"/>
      <c r="B21" s="22"/>
      <c r="C21" s="22">
        <v>906</v>
      </c>
      <c r="D21" s="23" t="s">
        <v>27</v>
      </c>
      <c r="E21" s="23" t="s">
        <v>28</v>
      </c>
      <c r="F21" s="23" t="s">
        <v>39</v>
      </c>
      <c r="G21" s="23" t="s">
        <v>33</v>
      </c>
      <c r="H21" s="23" t="s">
        <v>34</v>
      </c>
      <c r="I21" s="23" t="s">
        <v>31</v>
      </c>
      <c r="J21" s="24"/>
      <c r="K21" s="24">
        <v>77000</v>
      </c>
      <c r="L21" s="33"/>
      <c r="M21" s="33">
        <v>19000</v>
      </c>
      <c r="N21" s="33">
        <v>5000</v>
      </c>
      <c r="O21" s="33">
        <v>5000</v>
      </c>
      <c r="P21" s="32"/>
      <c r="Q21" s="33">
        <f t="shared" si="1"/>
        <v>14000</v>
      </c>
      <c r="R21" s="22"/>
      <c r="S21" s="27"/>
    </row>
    <row r="22" spans="1:19" s="28" customFormat="1" ht="12.75">
      <c r="A22" s="12"/>
      <c r="B22" s="22"/>
      <c r="C22" s="22">
        <v>906</v>
      </c>
      <c r="D22" s="23" t="s">
        <v>27</v>
      </c>
      <c r="E22" s="23" t="s">
        <v>28</v>
      </c>
      <c r="F22" s="23" t="s">
        <v>39</v>
      </c>
      <c r="G22" s="23" t="s">
        <v>33</v>
      </c>
      <c r="H22" s="23" t="s">
        <v>34</v>
      </c>
      <c r="I22" s="23" t="s">
        <v>41</v>
      </c>
      <c r="J22" s="24"/>
      <c r="K22" s="24">
        <v>31000</v>
      </c>
      <c r="L22" s="33"/>
      <c r="M22" s="33">
        <v>0</v>
      </c>
      <c r="N22" s="33">
        <v>0</v>
      </c>
      <c r="O22" s="33">
        <v>0</v>
      </c>
      <c r="P22" s="32"/>
      <c r="Q22" s="33">
        <f t="shared" si="1"/>
        <v>0</v>
      </c>
      <c r="R22" s="22"/>
      <c r="S22" s="27"/>
    </row>
    <row r="23" spans="1:19" s="37" customFormat="1" ht="12.75">
      <c r="A23" s="12"/>
      <c r="B23" s="34"/>
      <c r="C23" s="22">
        <v>906</v>
      </c>
      <c r="D23" s="23" t="s">
        <v>27</v>
      </c>
      <c r="E23" s="23" t="s">
        <v>28</v>
      </c>
      <c r="F23" s="23" t="s">
        <v>39</v>
      </c>
      <c r="G23" s="23" t="s">
        <v>33</v>
      </c>
      <c r="H23" s="23" t="s">
        <v>34</v>
      </c>
      <c r="I23" s="23" t="s">
        <v>32</v>
      </c>
      <c r="J23" s="24"/>
      <c r="K23" s="24">
        <v>82245</v>
      </c>
      <c r="L23" s="35"/>
      <c r="M23" s="33">
        <v>0</v>
      </c>
      <c r="N23" s="33">
        <v>0</v>
      </c>
      <c r="O23" s="33">
        <v>0</v>
      </c>
      <c r="P23" s="32"/>
      <c r="Q23" s="33">
        <f t="shared" si="1"/>
        <v>0</v>
      </c>
      <c r="R23" s="34"/>
      <c r="S23" s="36"/>
    </row>
    <row r="24" spans="1:19" s="42" customFormat="1" ht="12.75">
      <c r="A24" s="12"/>
      <c r="B24" s="20" t="s">
        <v>42</v>
      </c>
      <c r="C24" s="21">
        <v>907</v>
      </c>
      <c r="D24" s="29" t="s">
        <v>24</v>
      </c>
      <c r="E24" s="29" t="s">
        <v>24</v>
      </c>
      <c r="F24" s="29" t="s">
        <v>39</v>
      </c>
      <c r="G24" s="29" t="s">
        <v>23</v>
      </c>
      <c r="H24" s="29" t="s">
        <v>23</v>
      </c>
      <c r="I24" s="29" t="s">
        <v>23</v>
      </c>
      <c r="J24" s="30"/>
      <c r="K24" s="38">
        <f>SUM(K25:K29)</f>
        <v>80000</v>
      </c>
      <c r="L24" s="31">
        <f>SUM(L25:L29)</f>
        <v>0</v>
      </c>
      <c r="M24" s="31">
        <f>SUM(M25:M29)</f>
        <v>0</v>
      </c>
      <c r="N24" s="31">
        <f>SUM(N25:N29)</f>
        <v>0</v>
      </c>
      <c r="O24" s="31">
        <f>SUM(O25:O29)</f>
        <v>0</v>
      </c>
      <c r="P24" s="39">
        <f>O24/K24*100</f>
        <v>0</v>
      </c>
      <c r="Q24" s="33">
        <f t="shared" si="1"/>
        <v>0</v>
      </c>
      <c r="R24" s="40"/>
      <c r="S24" s="41"/>
    </row>
    <row r="25" spans="1:19" s="28" customFormat="1" ht="12.75">
      <c r="A25" s="12"/>
      <c r="B25" s="22"/>
      <c r="C25" s="22">
        <v>907</v>
      </c>
      <c r="D25" s="23" t="s">
        <v>27</v>
      </c>
      <c r="E25" s="23" t="s">
        <v>28</v>
      </c>
      <c r="F25" s="23" t="s">
        <v>39</v>
      </c>
      <c r="G25" s="23" t="s">
        <v>33</v>
      </c>
      <c r="H25" s="23" t="s">
        <v>34</v>
      </c>
      <c r="I25" s="23" t="s">
        <v>30</v>
      </c>
      <c r="J25" s="24"/>
      <c r="K25" s="24">
        <v>4800</v>
      </c>
      <c r="L25" s="33"/>
      <c r="M25" s="24">
        <v>0</v>
      </c>
      <c r="N25" s="33">
        <v>0</v>
      </c>
      <c r="O25" s="24">
        <v>0</v>
      </c>
      <c r="P25" s="32"/>
      <c r="Q25" s="33">
        <f t="shared" si="1"/>
        <v>0</v>
      </c>
      <c r="R25" s="22"/>
      <c r="S25" s="27"/>
    </row>
    <row r="26" spans="1:19" s="28" customFormat="1" ht="12.75">
      <c r="A26" s="12"/>
      <c r="B26" s="22"/>
      <c r="C26" s="22">
        <v>907</v>
      </c>
      <c r="D26" s="23" t="s">
        <v>43</v>
      </c>
      <c r="E26" s="23" t="s">
        <v>44</v>
      </c>
      <c r="F26" s="23" t="s">
        <v>39</v>
      </c>
      <c r="G26" s="23" t="s">
        <v>33</v>
      </c>
      <c r="H26" s="23" t="s">
        <v>34</v>
      </c>
      <c r="I26" s="23" t="s">
        <v>32</v>
      </c>
      <c r="J26" s="24"/>
      <c r="K26" s="24">
        <v>6000</v>
      </c>
      <c r="L26" s="33"/>
      <c r="M26" s="24">
        <v>0</v>
      </c>
      <c r="N26" s="33">
        <v>0</v>
      </c>
      <c r="O26" s="24">
        <v>0</v>
      </c>
      <c r="P26" s="32"/>
      <c r="Q26" s="33">
        <f t="shared" si="1"/>
        <v>0</v>
      </c>
      <c r="R26" s="22"/>
      <c r="S26" s="27"/>
    </row>
    <row r="27" spans="1:19" s="28" customFormat="1" ht="12.75">
      <c r="A27" s="12"/>
      <c r="B27" s="22"/>
      <c r="C27" s="22">
        <v>907</v>
      </c>
      <c r="D27" s="23" t="s">
        <v>43</v>
      </c>
      <c r="E27" s="23" t="s">
        <v>44</v>
      </c>
      <c r="F27" s="23" t="s">
        <v>39</v>
      </c>
      <c r="G27" s="23" t="s">
        <v>33</v>
      </c>
      <c r="H27" s="23" t="s">
        <v>34</v>
      </c>
      <c r="I27" s="23" t="s">
        <v>31</v>
      </c>
      <c r="J27" s="24"/>
      <c r="K27" s="24">
        <v>17000</v>
      </c>
      <c r="L27" s="33"/>
      <c r="M27" s="24">
        <v>0</v>
      </c>
      <c r="N27" s="33">
        <v>0</v>
      </c>
      <c r="O27" s="24">
        <v>0</v>
      </c>
      <c r="P27" s="32"/>
      <c r="Q27" s="33">
        <f t="shared" si="1"/>
        <v>0</v>
      </c>
      <c r="R27" s="22"/>
      <c r="S27" s="27"/>
    </row>
    <row r="28" spans="1:19" s="28" customFormat="1" ht="12.75">
      <c r="A28" s="12"/>
      <c r="B28" s="22"/>
      <c r="C28" s="22">
        <v>907</v>
      </c>
      <c r="D28" s="23" t="s">
        <v>43</v>
      </c>
      <c r="E28" s="23" t="s">
        <v>44</v>
      </c>
      <c r="F28" s="23" t="s">
        <v>39</v>
      </c>
      <c r="G28" s="23" t="s">
        <v>33</v>
      </c>
      <c r="H28" s="23" t="s">
        <v>34</v>
      </c>
      <c r="I28" s="23" t="s">
        <v>32</v>
      </c>
      <c r="J28" s="24"/>
      <c r="K28" s="24">
        <v>48700</v>
      </c>
      <c r="L28" s="33"/>
      <c r="M28" s="24">
        <v>0</v>
      </c>
      <c r="N28" s="33">
        <v>0</v>
      </c>
      <c r="O28" s="24">
        <v>0</v>
      </c>
      <c r="P28" s="32"/>
      <c r="Q28" s="33">
        <f t="shared" si="1"/>
        <v>0</v>
      </c>
      <c r="R28" s="22"/>
      <c r="S28" s="27"/>
    </row>
    <row r="29" spans="1:19" s="28" customFormat="1" ht="12.75">
      <c r="A29" s="43"/>
      <c r="B29" s="22"/>
      <c r="C29" s="22">
        <v>907</v>
      </c>
      <c r="D29" s="23" t="s">
        <v>43</v>
      </c>
      <c r="E29" s="23" t="s">
        <v>44</v>
      </c>
      <c r="F29" s="23" t="s">
        <v>39</v>
      </c>
      <c r="G29" s="23" t="s">
        <v>29</v>
      </c>
      <c r="H29" s="23" t="s">
        <v>32</v>
      </c>
      <c r="I29" s="23"/>
      <c r="J29" s="24"/>
      <c r="K29" s="24">
        <v>3500</v>
      </c>
      <c r="L29" s="33"/>
      <c r="M29" s="24">
        <v>0</v>
      </c>
      <c r="N29" s="33">
        <v>0</v>
      </c>
      <c r="O29" s="24">
        <v>0</v>
      </c>
      <c r="P29" s="32"/>
      <c r="Q29" s="33">
        <f t="shared" si="1"/>
        <v>0</v>
      </c>
      <c r="R29" s="22"/>
      <c r="S29" s="27"/>
    </row>
    <row r="30" spans="1:19" s="28" customFormat="1" ht="66" customHeight="1">
      <c r="A30" s="44">
        <v>2</v>
      </c>
      <c r="B30" s="45" t="s">
        <v>45</v>
      </c>
      <c r="C30" s="22">
        <v>906</v>
      </c>
      <c r="D30" s="23" t="s">
        <v>27</v>
      </c>
      <c r="E30" s="23" t="s">
        <v>28</v>
      </c>
      <c r="F30" s="23" t="s">
        <v>46</v>
      </c>
      <c r="G30" s="23" t="s">
        <v>33</v>
      </c>
      <c r="H30" s="23" t="s">
        <v>34</v>
      </c>
      <c r="I30" s="23" t="s">
        <v>40</v>
      </c>
      <c r="J30" s="38">
        <f>K30</f>
        <v>595700</v>
      </c>
      <c r="K30" s="46">
        <v>595700</v>
      </c>
      <c r="L30" s="33"/>
      <c r="M30" s="47">
        <v>0</v>
      </c>
      <c r="N30" s="47">
        <v>0</v>
      </c>
      <c r="O30" s="47">
        <v>0</v>
      </c>
      <c r="P30" s="48">
        <f>M30/K30*100</f>
        <v>0</v>
      </c>
      <c r="Q30" s="48">
        <f>M30-O30</f>
        <v>0</v>
      </c>
      <c r="R30" s="22"/>
      <c r="S30" s="27"/>
    </row>
    <row r="31" spans="1:19" s="28" customFormat="1" ht="99" customHeight="1">
      <c r="A31" s="49">
        <v>3</v>
      </c>
      <c r="B31" s="50" t="s">
        <v>47</v>
      </c>
      <c r="C31" s="51" t="s">
        <v>48</v>
      </c>
      <c r="D31" s="52"/>
      <c r="E31" s="52"/>
      <c r="F31" s="52"/>
      <c r="G31" s="29"/>
      <c r="H31" s="29"/>
      <c r="I31" s="29"/>
      <c r="J31" s="30">
        <f>K31</f>
        <v>144757072.11</v>
      </c>
      <c r="K31" s="47">
        <f>K32+K38</f>
        <v>144757072.11</v>
      </c>
      <c r="L31" s="47">
        <f>L32+L38</f>
        <v>5311183.03</v>
      </c>
      <c r="M31" s="47">
        <f>M32+M38</f>
        <v>100949327.17</v>
      </c>
      <c r="N31" s="47">
        <f>N32+N38</f>
        <v>98061991.42</v>
      </c>
      <c r="O31" s="47">
        <f>O32+O38</f>
        <v>98061991.42</v>
      </c>
      <c r="P31" s="48">
        <f aca="true" t="shared" si="2" ref="P31:P37">O31/K31*100</f>
        <v>67.7424529182818</v>
      </c>
      <c r="Q31" s="48">
        <f>Q32+Q38</f>
        <v>8198518.779999999</v>
      </c>
      <c r="R31" s="22"/>
      <c r="S31" s="27"/>
    </row>
    <row r="32" spans="1:19" s="28" customFormat="1" ht="12.75">
      <c r="A32" s="12"/>
      <c r="B32" s="53" t="s">
        <v>26</v>
      </c>
      <c r="C32" s="54" t="s">
        <v>26</v>
      </c>
      <c r="D32" s="55"/>
      <c r="E32" s="23"/>
      <c r="F32" s="23"/>
      <c r="G32" s="23"/>
      <c r="H32" s="23"/>
      <c r="I32" s="23"/>
      <c r="J32" s="24"/>
      <c r="K32" s="31">
        <f>SUM(K33:K37)</f>
        <v>119645500</v>
      </c>
      <c r="L32" s="31">
        <f>SUM(L33:L37)</f>
        <v>3161785.42</v>
      </c>
      <c r="M32" s="31">
        <f>SUM(M33:M37)</f>
        <v>83178989.53</v>
      </c>
      <c r="N32" s="31">
        <f>SUM(N33:N37)</f>
        <v>83076305.96000001</v>
      </c>
      <c r="O32" s="31">
        <f>SUM(O33:O37)</f>
        <v>83076305.96000001</v>
      </c>
      <c r="P32" s="56">
        <f t="shared" si="2"/>
        <v>69.43537864775526</v>
      </c>
      <c r="Q32" s="31">
        <f>SUM(Q33:Q37)</f>
        <v>3264468.989999999</v>
      </c>
      <c r="R32" s="22"/>
      <c r="S32" s="27"/>
    </row>
    <row r="33" spans="1:19" s="37" customFormat="1" ht="12.75">
      <c r="A33" s="12"/>
      <c r="B33" s="57" t="s">
        <v>49</v>
      </c>
      <c r="C33" s="58">
        <v>906</v>
      </c>
      <c r="D33" s="23" t="s">
        <v>27</v>
      </c>
      <c r="E33" s="23" t="s">
        <v>50</v>
      </c>
      <c r="F33" s="23" t="s">
        <v>51</v>
      </c>
      <c r="G33" s="23" t="s">
        <v>33</v>
      </c>
      <c r="H33" s="23" t="s">
        <v>34</v>
      </c>
      <c r="I33" s="59"/>
      <c r="J33" s="60"/>
      <c r="K33" s="33">
        <v>18508400</v>
      </c>
      <c r="L33" s="33">
        <v>1940302.16</v>
      </c>
      <c r="M33" s="33">
        <v>13113264.71</v>
      </c>
      <c r="N33" s="33">
        <v>13323579.71</v>
      </c>
      <c r="O33" s="33">
        <v>13323579.71</v>
      </c>
      <c r="P33" s="32">
        <f t="shared" si="2"/>
        <v>71.98666394718074</v>
      </c>
      <c r="Q33" s="33">
        <f>L33+M33-N33</f>
        <v>1729987.1600000001</v>
      </c>
      <c r="R33" s="61"/>
      <c r="S33" s="27"/>
    </row>
    <row r="34" spans="1:19" s="28" customFormat="1" ht="12.75">
      <c r="A34" s="12"/>
      <c r="B34" s="62" t="s">
        <v>52</v>
      </c>
      <c r="C34" s="58">
        <v>906</v>
      </c>
      <c r="D34" s="23" t="s">
        <v>27</v>
      </c>
      <c r="E34" s="23" t="s">
        <v>53</v>
      </c>
      <c r="F34" s="23" t="s">
        <v>54</v>
      </c>
      <c r="G34" s="23" t="s">
        <v>33</v>
      </c>
      <c r="H34" s="23" t="s">
        <v>34</v>
      </c>
      <c r="I34" s="23"/>
      <c r="J34" s="24"/>
      <c r="K34" s="33">
        <v>7204000</v>
      </c>
      <c r="L34" s="33">
        <v>1017233.49</v>
      </c>
      <c r="M34" s="33">
        <v>4929173.34</v>
      </c>
      <c r="N34" s="33">
        <v>4583729.5</v>
      </c>
      <c r="O34" s="33">
        <v>4583729.5</v>
      </c>
      <c r="P34" s="32">
        <f t="shared" si="2"/>
        <v>63.62756107717934</v>
      </c>
      <c r="Q34" s="33">
        <f>L34+M34-N34</f>
        <v>1362677.33</v>
      </c>
      <c r="R34" s="61"/>
      <c r="S34" s="27"/>
    </row>
    <row r="35" spans="1:19" s="28" customFormat="1" ht="12.75">
      <c r="A35" s="12"/>
      <c r="B35" s="62" t="s">
        <v>55</v>
      </c>
      <c r="C35" s="58">
        <v>906</v>
      </c>
      <c r="D35" s="23" t="s">
        <v>27</v>
      </c>
      <c r="E35" s="23" t="s">
        <v>53</v>
      </c>
      <c r="F35" s="23" t="s">
        <v>56</v>
      </c>
      <c r="G35" s="23" t="s">
        <v>33</v>
      </c>
      <c r="H35" s="23" t="s">
        <v>34</v>
      </c>
      <c r="I35" s="23"/>
      <c r="J35" s="24"/>
      <c r="K35" s="33">
        <v>4146300</v>
      </c>
      <c r="L35" s="33"/>
      <c r="M35" s="33">
        <v>2190732.3</v>
      </c>
      <c r="N35" s="33">
        <v>2069417.27</v>
      </c>
      <c r="O35" s="33">
        <v>2069417.27</v>
      </c>
      <c r="P35" s="32">
        <f t="shared" si="2"/>
        <v>49.90997443503847</v>
      </c>
      <c r="Q35" s="33">
        <f>L35+M35-N35</f>
        <v>121315.0299999998</v>
      </c>
      <c r="R35" s="61"/>
      <c r="S35" s="27"/>
    </row>
    <row r="36" spans="1:19" s="28" customFormat="1" ht="13.5" customHeight="1">
      <c r="A36" s="12"/>
      <c r="B36" s="62" t="s">
        <v>49</v>
      </c>
      <c r="C36" s="58">
        <v>906</v>
      </c>
      <c r="D36" s="23" t="s">
        <v>27</v>
      </c>
      <c r="E36" s="23" t="s">
        <v>50</v>
      </c>
      <c r="F36" s="23" t="s">
        <v>57</v>
      </c>
      <c r="G36" s="23" t="s">
        <v>33</v>
      </c>
      <c r="H36" s="23" t="s">
        <v>32</v>
      </c>
      <c r="I36" s="23"/>
      <c r="J36" s="23"/>
      <c r="K36" s="33">
        <f>21733000+6563000+104000+500000+900000</f>
        <v>29800000</v>
      </c>
      <c r="L36" s="33">
        <v>0</v>
      </c>
      <c r="M36" s="33">
        <v>17046742.77</v>
      </c>
      <c r="N36" s="33">
        <v>16996253.3</v>
      </c>
      <c r="O36" s="33">
        <v>16996253.3</v>
      </c>
      <c r="P36" s="32">
        <f t="shared" si="2"/>
        <v>57.03440704697987</v>
      </c>
      <c r="Q36" s="33">
        <f>L36+M36-N36</f>
        <v>50489.46999999881</v>
      </c>
      <c r="R36" s="61"/>
      <c r="S36" s="27"/>
    </row>
    <row r="37" spans="1:19" s="28" customFormat="1" ht="22.5" customHeight="1">
      <c r="A37" s="12"/>
      <c r="B37" s="63" t="s">
        <v>58</v>
      </c>
      <c r="C37" s="58">
        <v>906</v>
      </c>
      <c r="D37" s="23" t="s">
        <v>27</v>
      </c>
      <c r="E37" s="23" t="s">
        <v>53</v>
      </c>
      <c r="F37" s="23" t="s">
        <v>59</v>
      </c>
      <c r="G37" s="23" t="s">
        <v>33</v>
      </c>
      <c r="H37" s="23" t="s">
        <v>34</v>
      </c>
      <c r="I37" s="23"/>
      <c r="J37" s="23"/>
      <c r="K37" s="33">
        <f>44221800+13355000+250000+48700+471400+1639900</f>
        <v>59986800</v>
      </c>
      <c r="L37" s="33">
        <v>204249.77</v>
      </c>
      <c r="M37" s="33">
        <v>45899076.41</v>
      </c>
      <c r="N37" s="33">
        <v>46103326.18</v>
      </c>
      <c r="O37" s="33">
        <v>46103326.18</v>
      </c>
      <c r="P37" s="32">
        <f t="shared" si="2"/>
        <v>76.85578523941933</v>
      </c>
      <c r="Q37" s="33">
        <f>L37+M37-N37</f>
        <v>0</v>
      </c>
      <c r="R37" s="61"/>
      <c r="S37" s="27"/>
    </row>
    <row r="38" spans="1:19" s="42" customFormat="1" ht="12.75">
      <c r="A38" s="12"/>
      <c r="B38" s="64" t="s">
        <v>42</v>
      </c>
      <c r="C38" s="40" t="s">
        <v>60</v>
      </c>
      <c r="D38" s="29"/>
      <c r="E38" s="29"/>
      <c r="F38" s="29"/>
      <c r="G38" s="29"/>
      <c r="H38" s="29"/>
      <c r="I38" s="29"/>
      <c r="J38" s="30"/>
      <c r="K38" s="31">
        <f>SUM(K39:K41)</f>
        <v>25111572.11</v>
      </c>
      <c r="L38" s="31">
        <f>SUM(L39:L41)</f>
        <v>2149397.6100000003</v>
      </c>
      <c r="M38" s="31">
        <f>SUM(M39:M41)</f>
        <v>17770337.64</v>
      </c>
      <c r="N38" s="31">
        <f>SUM(N39:N41)</f>
        <v>14985685.459999999</v>
      </c>
      <c r="O38" s="30">
        <f>SUM(O39:O41)</f>
        <v>14985685.459999999</v>
      </c>
      <c r="P38" s="48">
        <f>(L38+M38)/K38*100</f>
        <v>79.32492303844055</v>
      </c>
      <c r="Q38" s="31">
        <f>SUM(Q39:Q41)</f>
        <v>4934049.790000001</v>
      </c>
      <c r="R38" s="65"/>
      <c r="S38" s="41"/>
    </row>
    <row r="39" spans="1:19" s="28" customFormat="1" ht="12.75">
      <c r="A39" s="12"/>
      <c r="B39" s="62" t="s">
        <v>55</v>
      </c>
      <c r="C39" s="22">
        <v>907</v>
      </c>
      <c r="D39" s="33" t="s">
        <v>27</v>
      </c>
      <c r="E39" s="33" t="s">
        <v>53</v>
      </c>
      <c r="F39" s="23">
        <v>4604231</v>
      </c>
      <c r="G39" s="23">
        <v>600</v>
      </c>
      <c r="H39" s="23" t="s">
        <v>34</v>
      </c>
      <c r="I39" s="33"/>
      <c r="J39" s="33"/>
      <c r="K39" s="33">
        <v>13842500.11</v>
      </c>
      <c r="L39" s="33">
        <v>971352.8</v>
      </c>
      <c r="M39" s="33">
        <v>10268096.32</v>
      </c>
      <c r="N39" s="33">
        <v>8381043.22</v>
      </c>
      <c r="O39" s="33">
        <v>8381043.22</v>
      </c>
      <c r="P39" s="32"/>
      <c r="Q39" s="33">
        <f aca="true" t="shared" si="3" ref="Q39:Q50">L39+M39-N39</f>
        <v>2858405.9000000013</v>
      </c>
      <c r="R39" s="61"/>
      <c r="S39" s="27"/>
    </row>
    <row r="40" spans="1:19" s="28" customFormat="1" ht="12.75">
      <c r="A40" s="12"/>
      <c r="B40" s="62" t="s">
        <v>61</v>
      </c>
      <c r="C40" s="22">
        <v>907</v>
      </c>
      <c r="D40" s="33" t="s">
        <v>43</v>
      </c>
      <c r="E40" s="33" t="s">
        <v>50</v>
      </c>
      <c r="F40" s="23">
        <v>4604400</v>
      </c>
      <c r="G40" s="23" t="s">
        <v>33</v>
      </c>
      <c r="H40" s="23" t="s">
        <v>34</v>
      </c>
      <c r="I40" s="33"/>
      <c r="J40" s="33"/>
      <c r="K40" s="33">
        <v>7591072</v>
      </c>
      <c r="L40" s="33">
        <v>904031.81</v>
      </c>
      <c r="M40" s="33">
        <v>5312601.7</v>
      </c>
      <c r="N40" s="33">
        <v>4731423.05</v>
      </c>
      <c r="O40" s="33">
        <v>4731423.05</v>
      </c>
      <c r="P40" s="32"/>
      <c r="Q40" s="33">
        <f t="shared" si="3"/>
        <v>1485210.46</v>
      </c>
      <c r="R40" s="61"/>
      <c r="S40" s="27"/>
    </row>
    <row r="41" spans="1:19" s="28" customFormat="1" ht="12.75">
      <c r="A41" s="43"/>
      <c r="B41" s="62" t="s">
        <v>62</v>
      </c>
      <c r="C41" s="22">
        <v>907</v>
      </c>
      <c r="D41" s="33" t="s">
        <v>43</v>
      </c>
      <c r="E41" s="33" t="s">
        <v>50</v>
      </c>
      <c r="F41" s="23" t="s">
        <v>63</v>
      </c>
      <c r="G41" s="23" t="s">
        <v>33</v>
      </c>
      <c r="H41" s="23" t="s">
        <v>34</v>
      </c>
      <c r="I41" s="33"/>
      <c r="J41" s="33"/>
      <c r="K41" s="33">
        <v>3678000</v>
      </c>
      <c r="L41" s="33">
        <v>274013</v>
      </c>
      <c r="M41" s="33">
        <v>2189639.62</v>
      </c>
      <c r="N41" s="33">
        <v>1873219.19</v>
      </c>
      <c r="O41" s="33">
        <v>1873219.19</v>
      </c>
      <c r="P41" s="32"/>
      <c r="Q41" s="33">
        <f t="shared" si="3"/>
        <v>590433.4300000002</v>
      </c>
      <c r="R41" s="61"/>
      <c r="S41" s="27"/>
    </row>
    <row r="42" spans="1:19" s="19" customFormat="1" ht="17.25" customHeight="1">
      <c r="A42" s="49">
        <v>4</v>
      </c>
      <c r="B42" s="66" t="s">
        <v>64</v>
      </c>
      <c r="C42" s="67">
        <v>906</v>
      </c>
      <c r="D42" s="68" t="s">
        <v>27</v>
      </c>
      <c r="E42" s="68" t="s">
        <v>24</v>
      </c>
      <c r="F42" s="68" t="s">
        <v>65</v>
      </c>
      <c r="G42" s="68" t="s">
        <v>23</v>
      </c>
      <c r="H42" s="68" t="s">
        <v>23</v>
      </c>
      <c r="I42" s="68"/>
      <c r="J42" s="48">
        <f>K42</f>
        <v>2500000</v>
      </c>
      <c r="K42" s="47">
        <f>K43</f>
        <v>2500000</v>
      </c>
      <c r="L42" s="47">
        <f>L43</f>
        <v>0</v>
      </c>
      <c r="M42" s="47">
        <f>M43</f>
        <v>146866.86</v>
      </c>
      <c r="N42" s="47">
        <f>N43</f>
        <v>146866.86</v>
      </c>
      <c r="O42" s="47">
        <f>O43</f>
        <v>146866.86</v>
      </c>
      <c r="P42" s="48">
        <f>O42/K42*100</f>
        <v>5.8746744</v>
      </c>
      <c r="Q42" s="69">
        <f t="shared" si="3"/>
        <v>0</v>
      </c>
      <c r="R42" s="67"/>
      <c r="S42" s="70"/>
    </row>
    <row r="43" spans="1:19" ht="12.75">
      <c r="A43" s="12"/>
      <c r="B43" s="71"/>
      <c r="C43" s="22">
        <v>906</v>
      </c>
      <c r="D43" s="23" t="s">
        <v>27</v>
      </c>
      <c r="E43" s="23" t="s">
        <v>28</v>
      </c>
      <c r="F43" s="23" t="s">
        <v>66</v>
      </c>
      <c r="G43" s="23" t="s">
        <v>33</v>
      </c>
      <c r="H43" s="23" t="s">
        <v>34</v>
      </c>
      <c r="I43" s="72"/>
      <c r="J43" s="32"/>
      <c r="K43" s="33">
        <f>K44+K46+K45</f>
        <v>2500000</v>
      </c>
      <c r="L43" s="33">
        <f>L44+L46+L45</f>
        <v>0</v>
      </c>
      <c r="M43" s="33">
        <f>M44+M46+M45</f>
        <v>146866.86</v>
      </c>
      <c r="N43" s="33">
        <f>N44+N46+N45</f>
        <v>146866.86</v>
      </c>
      <c r="O43" s="33">
        <f>O44+O46+O45</f>
        <v>146866.86</v>
      </c>
      <c r="P43" s="33"/>
      <c r="Q43" s="33">
        <f t="shared" si="3"/>
        <v>0</v>
      </c>
      <c r="R43" s="73"/>
      <c r="S43" s="74"/>
    </row>
    <row r="44" spans="1:19" s="28" customFormat="1" ht="12.75">
      <c r="A44" s="12"/>
      <c r="B44" s="71"/>
      <c r="C44" s="22">
        <v>906</v>
      </c>
      <c r="D44" s="23" t="s">
        <v>27</v>
      </c>
      <c r="E44" s="23" t="s">
        <v>28</v>
      </c>
      <c r="F44" s="23" t="s">
        <v>66</v>
      </c>
      <c r="G44" s="23" t="s">
        <v>33</v>
      </c>
      <c r="H44" s="23" t="s">
        <v>34</v>
      </c>
      <c r="I44" s="23" t="s">
        <v>40</v>
      </c>
      <c r="J44" s="24"/>
      <c r="K44" s="33">
        <v>2441500</v>
      </c>
      <c r="L44" s="33"/>
      <c r="M44" s="33">
        <v>90989.18</v>
      </c>
      <c r="N44" s="33">
        <v>90989.18</v>
      </c>
      <c r="O44" s="33">
        <v>90989.18</v>
      </c>
      <c r="P44" s="32"/>
      <c r="Q44" s="33">
        <f t="shared" si="3"/>
        <v>0</v>
      </c>
      <c r="R44" s="22"/>
      <c r="S44" s="27"/>
    </row>
    <row r="45" spans="1:19" s="28" customFormat="1" ht="12.75">
      <c r="A45" s="12"/>
      <c r="B45" s="71"/>
      <c r="C45" s="22">
        <v>906</v>
      </c>
      <c r="D45" s="23" t="s">
        <v>27</v>
      </c>
      <c r="E45" s="23" t="s">
        <v>28</v>
      </c>
      <c r="F45" s="23" t="s">
        <v>66</v>
      </c>
      <c r="G45" s="23" t="s">
        <v>33</v>
      </c>
      <c r="H45" s="23" t="s">
        <v>34</v>
      </c>
      <c r="I45" s="23" t="s">
        <v>38</v>
      </c>
      <c r="J45" s="24"/>
      <c r="K45" s="33">
        <v>58500</v>
      </c>
      <c r="L45" s="33"/>
      <c r="M45" s="33">
        <v>55877.68</v>
      </c>
      <c r="N45" s="33">
        <v>55877.68</v>
      </c>
      <c r="O45" s="33">
        <v>55877.68</v>
      </c>
      <c r="P45" s="32"/>
      <c r="Q45" s="33">
        <f t="shared" si="3"/>
        <v>0</v>
      </c>
      <c r="R45" s="22"/>
      <c r="S45" s="27"/>
    </row>
    <row r="46" spans="1:19" s="28" customFormat="1" ht="12.75">
      <c r="A46" s="43"/>
      <c r="B46" s="75"/>
      <c r="C46" s="22">
        <v>906</v>
      </c>
      <c r="D46" s="23" t="s">
        <v>27</v>
      </c>
      <c r="E46" s="23" t="s">
        <v>28</v>
      </c>
      <c r="F46" s="23" t="s">
        <v>66</v>
      </c>
      <c r="G46" s="23" t="s">
        <v>33</v>
      </c>
      <c r="H46" s="23" t="s">
        <v>34</v>
      </c>
      <c r="I46" s="23" t="s">
        <v>41</v>
      </c>
      <c r="J46" s="24"/>
      <c r="K46" s="33">
        <v>0</v>
      </c>
      <c r="L46" s="33"/>
      <c r="M46" s="33">
        <v>0</v>
      </c>
      <c r="N46" s="33">
        <v>0</v>
      </c>
      <c r="O46" s="33">
        <v>0</v>
      </c>
      <c r="P46" s="32"/>
      <c r="Q46" s="33">
        <f t="shared" si="3"/>
        <v>0</v>
      </c>
      <c r="R46" s="22"/>
      <c r="S46" s="27"/>
    </row>
    <row r="47" spans="1:19" s="28" customFormat="1" ht="12.75">
      <c r="A47" s="76"/>
      <c r="B47" s="77" t="s">
        <v>67</v>
      </c>
      <c r="C47" s="22">
        <v>906</v>
      </c>
      <c r="D47" s="23" t="s">
        <v>27</v>
      </c>
      <c r="E47" s="23" t="s">
        <v>53</v>
      </c>
      <c r="F47" s="23" t="s">
        <v>68</v>
      </c>
      <c r="G47" s="23" t="s">
        <v>69</v>
      </c>
      <c r="H47" s="23" t="s">
        <v>34</v>
      </c>
      <c r="I47" s="23" t="s">
        <v>40</v>
      </c>
      <c r="J47" s="24"/>
      <c r="K47" s="33"/>
      <c r="L47" s="33">
        <v>690435.7</v>
      </c>
      <c r="M47" s="33"/>
      <c r="N47" s="33"/>
      <c r="O47" s="33"/>
      <c r="P47" s="32"/>
      <c r="Q47" s="33">
        <f t="shared" si="3"/>
        <v>690435.7</v>
      </c>
      <c r="R47" s="22"/>
      <c r="S47" s="27"/>
    </row>
    <row r="48" spans="1:19" ht="39" customHeight="1">
      <c r="A48" s="49" t="s">
        <v>70</v>
      </c>
      <c r="B48" s="78" t="s">
        <v>71</v>
      </c>
      <c r="C48" s="67">
        <v>906</v>
      </c>
      <c r="D48" s="68" t="s">
        <v>27</v>
      </c>
      <c r="E48" s="68" t="s">
        <v>24</v>
      </c>
      <c r="F48" s="68" t="s">
        <v>65</v>
      </c>
      <c r="G48" s="68" t="s">
        <v>33</v>
      </c>
      <c r="H48" s="68" t="s">
        <v>23</v>
      </c>
      <c r="I48" s="68"/>
      <c r="J48" s="48">
        <f>K48</f>
        <v>5264000</v>
      </c>
      <c r="K48" s="47">
        <f>SUM(K49:K50)</f>
        <v>5264000</v>
      </c>
      <c r="L48" s="47">
        <f>SUM(L49:L50)</f>
        <v>384110.81</v>
      </c>
      <c r="M48" s="47">
        <f>SUM(M49:M50)</f>
        <v>1942733.05</v>
      </c>
      <c r="N48" s="47">
        <f>SUM(N49:N50)</f>
        <v>1159412.24</v>
      </c>
      <c r="O48" s="47">
        <f>SUM(O49:O50)</f>
        <v>1159412.24</v>
      </c>
      <c r="P48" s="48">
        <f>O48/K48*100</f>
        <v>22.025308510638297</v>
      </c>
      <c r="Q48" s="47">
        <f t="shared" si="3"/>
        <v>1167431.6199999999</v>
      </c>
      <c r="R48" s="73"/>
      <c r="S48" s="27"/>
    </row>
    <row r="49" spans="1:19" s="28" customFormat="1" ht="12.75">
      <c r="A49" s="12"/>
      <c r="B49" s="77"/>
      <c r="C49" s="22">
        <v>906</v>
      </c>
      <c r="D49" s="23" t="s">
        <v>27</v>
      </c>
      <c r="E49" s="23" t="s">
        <v>28</v>
      </c>
      <c r="F49" s="23" t="s">
        <v>72</v>
      </c>
      <c r="G49" s="23" t="s">
        <v>33</v>
      </c>
      <c r="H49" s="23" t="s">
        <v>34</v>
      </c>
      <c r="I49" s="23" t="s">
        <v>32</v>
      </c>
      <c r="J49" s="24"/>
      <c r="K49" s="33">
        <v>3500000</v>
      </c>
      <c r="L49" s="33">
        <v>0</v>
      </c>
      <c r="M49" s="33">
        <v>1484389.05</v>
      </c>
      <c r="N49" s="33">
        <v>316957.43</v>
      </c>
      <c r="O49" s="33">
        <v>316957.43</v>
      </c>
      <c r="P49" s="32">
        <f>O49/K49*100</f>
        <v>9.055926571428571</v>
      </c>
      <c r="Q49" s="33">
        <f t="shared" si="3"/>
        <v>1167431.62</v>
      </c>
      <c r="R49" s="22"/>
      <c r="S49" s="27"/>
    </row>
    <row r="50" spans="1:19" s="28" customFormat="1" ht="12.75">
      <c r="A50" s="43"/>
      <c r="B50" s="77" t="s">
        <v>67</v>
      </c>
      <c r="C50" s="22">
        <v>906</v>
      </c>
      <c r="D50" s="23" t="s">
        <v>27</v>
      </c>
      <c r="E50" s="23" t="s">
        <v>53</v>
      </c>
      <c r="F50" s="23" t="s">
        <v>73</v>
      </c>
      <c r="G50" s="23" t="s">
        <v>33</v>
      </c>
      <c r="H50" s="23" t="s">
        <v>34</v>
      </c>
      <c r="I50" s="23" t="s">
        <v>32</v>
      </c>
      <c r="J50" s="24"/>
      <c r="K50" s="33">
        <v>1764000</v>
      </c>
      <c r="L50" s="33">
        <v>384110.81</v>
      </c>
      <c r="M50" s="33">
        <v>458344</v>
      </c>
      <c r="N50" s="33">
        <v>842454.81</v>
      </c>
      <c r="O50" s="33">
        <v>842454.81</v>
      </c>
      <c r="P50" s="32"/>
      <c r="Q50" s="33">
        <f t="shared" si="3"/>
        <v>0</v>
      </c>
      <c r="R50" s="22"/>
      <c r="S50" s="27"/>
    </row>
    <row r="51" spans="1:19" ht="56.25">
      <c r="A51" s="49">
        <v>6</v>
      </c>
      <c r="B51" s="45" t="s">
        <v>74</v>
      </c>
      <c r="C51" s="67">
        <v>906</v>
      </c>
      <c r="D51" s="68" t="s">
        <v>27</v>
      </c>
      <c r="E51" s="68" t="s">
        <v>24</v>
      </c>
      <c r="F51" s="68" t="s">
        <v>65</v>
      </c>
      <c r="G51" s="68" t="s">
        <v>69</v>
      </c>
      <c r="H51" s="68" t="s">
        <v>34</v>
      </c>
      <c r="I51" s="68"/>
      <c r="J51" s="48">
        <f>K51</f>
        <v>2086000</v>
      </c>
      <c r="K51" s="48">
        <f>SUM(K52:K55)</f>
        <v>2086000</v>
      </c>
      <c r="L51" s="48">
        <f>SUM(L52:L55)</f>
        <v>3542071.38</v>
      </c>
      <c r="M51" s="48">
        <f>SUM(M52:M55)</f>
        <v>52958.04</v>
      </c>
      <c r="N51" s="47">
        <f>SUM(N52:N55)</f>
        <v>2038958.04</v>
      </c>
      <c r="O51" s="48">
        <f>SUM(O52:O55)</f>
        <v>2038958.04</v>
      </c>
      <c r="P51" s="48">
        <f>O51/K51*100</f>
        <v>97.74487248322149</v>
      </c>
      <c r="Q51" s="48">
        <f>SUM(Q52:Q55)</f>
        <v>1555771.38</v>
      </c>
      <c r="R51" s="73"/>
      <c r="S51" s="27"/>
    </row>
    <row r="52" spans="1:19" s="28" customFormat="1" ht="12.75">
      <c r="A52" s="43"/>
      <c r="B52" s="77"/>
      <c r="C52" s="22">
        <v>906</v>
      </c>
      <c r="D52" s="23" t="s">
        <v>27</v>
      </c>
      <c r="E52" s="23" t="s">
        <v>28</v>
      </c>
      <c r="F52" s="23" t="s">
        <v>75</v>
      </c>
      <c r="G52" s="23" t="s">
        <v>33</v>
      </c>
      <c r="H52" s="63">
        <v>241</v>
      </c>
      <c r="I52" s="23" t="s">
        <v>32</v>
      </c>
      <c r="J52" s="24"/>
      <c r="K52" s="79">
        <v>79900</v>
      </c>
      <c r="L52" s="33">
        <v>0</v>
      </c>
      <c r="M52" s="33">
        <v>52658.04</v>
      </c>
      <c r="N52" s="33">
        <v>52658.04</v>
      </c>
      <c r="O52" s="33">
        <v>52658.04</v>
      </c>
      <c r="P52" s="32"/>
      <c r="Q52" s="33">
        <f>L52+M52-N52</f>
        <v>0</v>
      </c>
      <c r="R52" s="22"/>
      <c r="S52" s="80"/>
    </row>
    <row r="53" spans="1:19" s="28" customFormat="1" ht="12.75">
      <c r="A53" s="76"/>
      <c r="B53" s="77"/>
      <c r="C53" s="22">
        <v>906</v>
      </c>
      <c r="D53" s="23" t="s">
        <v>27</v>
      </c>
      <c r="E53" s="23" t="s">
        <v>28</v>
      </c>
      <c r="F53" s="23" t="s">
        <v>75</v>
      </c>
      <c r="G53" s="23" t="s">
        <v>33</v>
      </c>
      <c r="H53" s="63">
        <v>241</v>
      </c>
      <c r="I53" s="23" t="s">
        <v>40</v>
      </c>
      <c r="J53" s="24"/>
      <c r="K53" s="79">
        <v>20100</v>
      </c>
      <c r="L53" s="33">
        <v>300</v>
      </c>
      <c r="M53" s="33">
        <v>300</v>
      </c>
      <c r="N53" s="33">
        <v>300</v>
      </c>
      <c r="O53" s="33">
        <v>300</v>
      </c>
      <c r="P53" s="32"/>
      <c r="Q53" s="33"/>
      <c r="R53" s="22"/>
      <c r="S53" s="80"/>
    </row>
    <row r="54" spans="1:19" s="28" customFormat="1" ht="12.75">
      <c r="A54" s="76"/>
      <c r="B54" s="77" t="s">
        <v>67</v>
      </c>
      <c r="C54" s="22">
        <v>906</v>
      </c>
      <c r="D54" s="23" t="s">
        <v>27</v>
      </c>
      <c r="E54" s="23" t="s">
        <v>50</v>
      </c>
      <c r="F54" s="23" t="s">
        <v>76</v>
      </c>
      <c r="G54" s="23" t="s">
        <v>33</v>
      </c>
      <c r="H54" s="63">
        <v>241</v>
      </c>
      <c r="I54" s="23" t="s">
        <v>40</v>
      </c>
      <c r="J54" s="24"/>
      <c r="K54" s="79">
        <v>1986000</v>
      </c>
      <c r="L54" s="33">
        <v>1986000</v>
      </c>
      <c r="M54" s="33"/>
      <c r="N54" s="33">
        <v>1986000</v>
      </c>
      <c r="O54" s="33">
        <v>1986000</v>
      </c>
      <c r="P54" s="32"/>
      <c r="Q54" s="33">
        <f>L54+M54-N54</f>
        <v>0</v>
      </c>
      <c r="R54" s="22"/>
      <c r="S54" s="80"/>
    </row>
    <row r="55" spans="1:19" s="28" customFormat="1" ht="12.75">
      <c r="A55" s="76"/>
      <c r="B55" s="77" t="s">
        <v>67</v>
      </c>
      <c r="C55" s="22">
        <v>906</v>
      </c>
      <c r="D55" s="23" t="s">
        <v>27</v>
      </c>
      <c r="E55" s="23" t="s">
        <v>53</v>
      </c>
      <c r="F55" s="23" t="s">
        <v>77</v>
      </c>
      <c r="G55" s="23" t="s">
        <v>69</v>
      </c>
      <c r="H55" s="63">
        <v>241</v>
      </c>
      <c r="I55" s="23" t="s">
        <v>41</v>
      </c>
      <c r="J55" s="24"/>
      <c r="K55" s="79"/>
      <c r="L55" s="33">
        <v>1555771.38</v>
      </c>
      <c r="M55" s="33"/>
      <c r="N55" s="33"/>
      <c r="O55" s="33"/>
      <c r="P55" s="32"/>
      <c r="Q55" s="33">
        <f>L55+M55-N55</f>
        <v>1555771.38</v>
      </c>
      <c r="R55" s="22"/>
      <c r="S55" s="80"/>
    </row>
    <row r="56" spans="1:19" ht="33.75" customHeight="1">
      <c r="A56" s="49">
        <v>7</v>
      </c>
      <c r="B56" s="81" t="s">
        <v>78</v>
      </c>
      <c r="C56" s="67">
        <v>907</v>
      </c>
      <c r="D56" s="68" t="s">
        <v>43</v>
      </c>
      <c r="E56" s="68" t="s">
        <v>50</v>
      </c>
      <c r="F56" s="68" t="s">
        <v>79</v>
      </c>
      <c r="G56" s="68" t="s">
        <v>33</v>
      </c>
      <c r="H56" s="68" t="s">
        <v>34</v>
      </c>
      <c r="I56" s="68"/>
      <c r="J56" s="47">
        <f>K56</f>
        <v>100000</v>
      </c>
      <c r="K56" s="47">
        <f>SUM(K57:K59)</f>
        <v>100000</v>
      </c>
      <c r="L56" s="47">
        <f>SUM(L57:L59)</f>
        <v>0</v>
      </c>
      <c r="M56" s="47">
        <f>SUM(M57:M59)</f>
        <v>0</v>
      </c>
      <c r="N56" s="47">
        <f>SUM(N57:N59)</f>
        <v>0</v>
      </c>
      <c r="O56" s="47">
        <f>SUM(O57:O59)</f>
        <v>0</v>
      </c>
      <c r="P56" s="48">
        <f>(L56+M56)/K56*100</f>
        <v>0</v>
      </c>
      <c r="Q56" s="47">
        <f>SUM(Q57:Q59)</f>
        <v>0</v>
      </c>
      <c r="R56" s="73"/>
      <c r="S56" s="82"/>
    </row>
    <row r="57" spans="1:19" ht="12.75">
      <c r="A57" s="12"/>
      <c r="B57" s="83"/>
      <c r="C57" s="22">
        <v>907</v>
      </c>
      <c r="D57" s="23" t="s">
        <v>43</v>
      </c>
      <c r="E57" s="23" t="s">
        <v>50</v>
      </c>
      <c r="F57" s="23" t="s">
        <v>79</v>
      </c>
      <c r="G57" s="23" t="s">
        <v>33</v>
      </c>
      <c r="H57" s="23" t="s">
        <v>34</v>
      </c>
      <c r="I57" s="23" t="s">
        <v>38</v>
      </c>
      <c r="J57" s="47"/>
      <c r="K57" s="33">
        <v>20000</v>
      </c>
      <c r="L57" s="32"/>
      <c r="M57" s="33">
        <v>0</v>
      </c>
      <c r="N57" s="33">
        <v>0</v>
      </c>
      <c r="O57" s="33">
        <v>0</v>
      </c>
      <c r="P57" s="48"/>
      <c r="Q57" s="33">
        <f aca="true" t="shared" si="4" ref="Q57:Q68">L57+M57-N57</f>
        <v>0</v>
      </c>
      <c r="R57" s="73"/>
      <c r="S57" s="82"/>
    </row>
    <row r="58" spans="1:19" ht="12.75">
      <c r="A58" s="12"/>
      <c r="B58" s="84"/>
      <c r="C58" s="22">
        <v>907</v>
      </c>
      <c r="D58" s="23" t="s">
        <v>43</v>
      </c>
      <c r="E58" s="23" t="s">
        <v>50</v>
      </c>
      <c r="F58" s="23" t="s">
        <v>79</v>
      </c>
      <c r="G58" s="23" t="s">
        <v>33</v>
      </c>
      <c r="H58" s="23" t="s">
        <v>34</v>
      </c>
      <c r="I58" s="23" t="s">
        <v>41</v>
      </c>
      <c r="J58" s="47"/>
      <c r="K58" s="33">
        <v>70000</v>
      </c>
      <c r="L58" s="32"/>
      <c r="M58" s="33">
        <v>0</v>
      </c>
      <c r="N58" s="33">
        <v>0</v>
      </c>
      <c r="O58" s="33">
        <v>0</v>
      </c>
      <c r="P58" s="48"/>
      <c r="Q58" s="33">
        <f t="shared" si="4"/>
        <v>0</v>
      </c>
      <c r="R58" s="73"/>
      <c r="S58" s="82"/>
    </row>
    <row r="59" spans="1:19" ht="12.75">
      <c r="A59" s="43"/>
      <c r="B59" s="85"/>
      <c r="C59" s="22">
        <v>907</v>
      </c>
      <c r="D59" s="23" t="s">
        <v>43</v>
      </c>
      <c r="E59" s="23" t="s">
        <v>50</v>
      </c>
      <c r="F59" s="23" t="s">
        <v>79</v>
      </c>
      <c r="G59" s="23" t="s">
        <v>33</v>
      </c>
      <c r="H59" s="23" t="s">
        <v>34</v>
      </c>
      <c r="I59" s="23" t="s">
        <v>32</v>
      </c>
      <c r="J59" s="32"/>
      <c r="K59" s="33">
        <v>10000</v>
      </c>
      <c r="L59" s="24"/>
      <c r="M59" s="33">
        <v>0</v>
      </c>
      <c r="N59" s="33">
        <v>0</v>
      </c>
      <c r="O59" s="33">
        <v>0</v>
      </c>
      <c r="P59" s="48"/>
      <c r="Q59" s="33">
        <f t="shared" si="4"/>
        <v>0</v>
      </c>
      <c r="R59" s="73"/>
      <c r="S59" s="80"/>
    </row>
    <row r="60" spans="1:19" ht="24" customHeight="1">
      <c r="A60" s="49">
        <v>8</v>
      </c>
      <c r="B60" s="81" t="s">
        <v>80</v>
      </c>
      <c r="C60" s="67">
        <v>906</v>
      </c>
      <c r="D60" s="68" t="s">
        <v>27</v>
      </c>
      <c r="E60" s="68" t="s">
        <v>28</v>
      </c>
      <c r="F60" s="68" t="s">
        <v>81</v>
      </c>
      <c r="G60" s="68" t="s">
        <v>33</v>
      </c>
      <c r="H60" s="68" t="s">
        <v>34</v>
      </c>
      <c r="I60" s="68"/>
      <c r="J60" s="48">
        <f>K60</f>
        <v>632000</v>
      </c>
      <c r="K60" s="48">
        <f>SUM(K61:K64)</f>
        <v>632000</v>
      </c>
      <c r="L60" s="47">
        <f>SUM(L61:L64)</f>
        <v>0</v>
      </c>
      <c r="M60" s="47">
        <f>SUM(M61:M64)</f>
        <v>139810.96000000002</v>
      </c>
      <c r="N60" s="47">
        <f>SUM(N61:N64)</f>
        <v>51074.86</v>
      </c>
      <c r="O60" s="47">
        <f>SUM(O61:O64)</f>
        <v>51074.86</v>
      </c>
      <c r="P60" s="48">
        <f>(L60+M60)/K60*100</f>
        <v>22.121987341772158</v>
      </c>
      <c r="Q60" s="47">
        <f t="shared" si="4"/>
        <v>88736.10000000002</v>
      </c>
      <c r="R60" s="73"/>
      <c r="S60" s="74"/>
    </row>
    <row r="61" spans="1:19" ht="12.75">
      <c r="A61" s="12"/>
      <c r="B61" s="83"/>
      <c r="C61" s="22">
        <v>906</v>
      </c>
      <c r="D61" s="23" t="s">
        <v>27</v>
      </c>
      <c r="E61" s="23" t="s">
        <v>28</v>
      </c>
      <c r="F61" s="23" t="s">
        <v>81</v>
      </c>
      <c r="G61" s="23" t="s">
        <v>33</v>
      </c>
      <c r="H61" s="23" t="s">
        <v>34</v>
      </c>
      <c r="I61" s="23" t="s">
        <v>40</v>
      </c>
      <c r="J61" s="48"/>
      <c r="K61" s="24">
        <v>495600</v>
      </c>
      <c r="L61" s="33"/>
      <c r="M61" s="33">
        <v>121280.96</v>
      </c>
      <c r="N61" s="33">
        <v>51074.86</v>
      </c>
      <c r="O61" s="33">
        <v>51074.86</v>
      </c>
      <c r="P61" s="32"/>
      <c r="Q61" s="33">
        <f t="shared" si="4"/>
        <v>70206.1</v>
      </c>
      <c r="R61" s="73"/>
      <c r="S61" s="74"/>
    </row>
    <row r="62" spans="1:19" ht="12.75">
      <c r="A62" s="12"/>
      <c r="B62" s="84"/>
      <c r="C62" s="22">
        <v>906</v>
      </c>
      <c r="D62" s="23" t="s">
        <v>27</v>
      </c>
      <c r="E62" s="23" t="s">
        <v>28</v>
      </c>
      <c r="F62" s="23" t="s">
        <v>81</v>
      </c>
      <c r="G62" s="23" t="s">
        <v>33</v>
      </c>
      <c r="H62" s="23" t="s">
        <v>34</v>
      </c>
      <c r="I62" s="23" t="s">
        <v>38</v>
      </c>
      <c r="J62" s="48"/>
      <c r="K62" s="24">
        <v>103400</v>
      </c>
      <c r="L62" s="33"/>
      <c r="M62" s="33">
        <v>18530</v>
      </c>
      <c r="N62" s="33"/>
      <c r="O62" s="33"/>
      <c r="P62" s="32"/>
      <c r="Q62" s="33">
        <f t="shared" si="4"/>
        <v>18530</v>
      </c>
      <c r="R62" s="73"/>
      <c r="S62" s="74"/>
    </row>
    <row r="63" spans="1:19" ht="12.75">
      <c r="A63" s="12"/>
      <c r="B63" s="85"/>
      <c r="C63" s="22">
        <v>906</v>
      </c>
      <c r="D63" s="23" t="s">
        <v>27</v>
      </c>
      <c r="E63" s="23" t="s">
        <v>28</v>
      </c>
      <c r="F63" s="23" t="s">
        <v>81</v>
      </c>
      <c r="G63" s="23" t="s">
        <v>33</v>
      </c>
      <c r="H63" s="23" t="s">
        <v>34</v>
      </c>
      <c r="I63" s="23" t="s">
        <v>41</v>
      </c>
      <c r="J63" s="48"/>
      <c r="K63" s="24">
        <v>16000</v>
      </c>
      <c r="L63" s="33"/>
      <c r="M63" s="33"/>
      <c r="N63" s="33"/>
      <c r="O63" s="33"/>
      <c r="P63" s="32"/>
      <c r="Q63" s="33">
        <f t="shared" si="4"/>
        <v>0</v>
      </c>
      <c r="R63" s="73"/>
      <c r="S63" s="74"/>
    </row>
    <row r="64" spans="1:19" ht="12.75">
      <c r="A64" s="43"/>
      <c r="B64" s="85"/>
      <c r="C64" s="22">
        <v>906</v>
      </c>
      <c r="D64" s="23" t="s">
        <v>27</v>
      </c>
      <c r="E64" s="23" t="s">
        <v>28</v>
      </c>
      <c r="F64" s="23" t="s">
        <v>81</v>
      </c>
      <c r="G64" s="23" t="s">
        <v>33</v>
      </c>
      <c r="H64" s="23" t="s">
        <v>34</v>
      </c>
      <c r="I64" s="23" t="s">
        <v>32</v>
      </c>
      <c r="J64" s="48"/>
      <c r="K64" s="24">
        <v>17000</v>
      </c>
      <c r="L64" s="33"/>
      <c r="M64" s="33">
        <v>0</v>
      </c>
      <c r="N64" s="33">
        <v>0</v>
      </c>
      <c r="O64" s="33">
        <v>0</v>
      </c>
      <c r="P64" s="32"/>
      <c r="Q64" s="33">
        <f t="shared" si="4"/>
        <v>0</v>
      </c>
      <c r="R64" s="73"/>
      <c r="S64" s="74"/>
    </row>
    <row r="65" spans="1:19" ht="45" customHeight="1">
      <c r="A65" s="49">
        <v>9</v>
      </c>
      <c r="B65" s="81" t="s">
        <v>82</v>
      </c>
      <c r="C65" s="67">
        <v>0</v>
      </c>
      <c r="D65" s="68" t="s">
        <v>27</v>
      </c>
      <c r="E65" s="68" t="s">
        <v>28</v>
      </c>
      <c r="F65" s="68" t="s">
        <v>83</v>
      </c>
      <c r="G65" s="68" t="s">
        <v>29</v>
      </c>
      <c r="H65" s="68" t="s">
        <v>23</v>
      </c>
      <c r="I65" s="68"/>
      <c r="J65" s="48">
        <f>K65</f>
        <v>63800</v>
      </c>
      <c r="K65" s="48">
        <f>K66+K69</f>
        <v>63800</v>
      </c>
      <c r="L65" s="48">
        <f>L66+L69</f>
        <v>0</v>
      </c>
      <c r="M65" s="48">
        <f>M66+M69</f>
        <v>42150</v>
      </c>
      <c r="N65" s="47">
        <f>N66+N69</f>
        <v>42150</v>
      </c>
      <c r="O65" s="48">
        <f>O66+O69</f>
        <v>42150</v>
      </c>
      <c r="P65" s="32">
        <f>O65/K65*100</f>
        <v>66.06583072100314</v>
      </c>
      <c r="Q65" s="33">
        <f t="shared" si="4"/>
        <v>0</v>
      </c>
      <c r="R65" s="73"/>
      <c r="S65" s="74"/>
    </row>
    <row r="66" spans="1:19" s="28" customFormat="1" ht="11.25">
      <c r="A66" s="12"/>
      <c r="B66" s="83"/>
      <c r="C66" s="22">
        <v>906</v>
      </c>
      <c r="D66" s="23" t="s">
        <v>27</v>
      </c>
      <c r="E66" s="23" t="s">
        <v>28</v>
      </c>
      <c r="F66" s="23" t="s">
        <v>83</v>
      </c>
      <c r="G66" s="29" t="s">
        <v>29</v>
      </c>
      <c r="H66" s="23"/>
      <c r="I66" s="23"/>
      <c r="J66" s="24"/>
      <c r="K66" s="24">
        <f>K67+K68</f>
        <v>39150</v>
      </c>
      <c r="L66" s="24">
        <f>L67+L68</f>
        <v>0</v>
      </c>
      <c r="M66" s="24">
        <f>M67+M68</f>
        <v>37500</v>
      </c>
      <c r="N66" s="33">
        <f>N67+N68</f>
        <v>37500</v>
      </c>
      <c r="O66" s="24">
        <f>O67+O68</f>
        <v>37500</v>
      </c>
      <c r="P66" s="24"/>
      <c r="Q66" s="33">
        <f t="shared" si="4"/>
        <v>0</v>
      </c>
      <c r="R66" s="22"/>
      <c r="S66" s="27"/>
    </row>
    <row r="67" spans="1:19" s="28" customFormat="1" ht="11.25">
      <c r="A67" s="12"/>
      <c r="B67" s="84"/>
      <c r="C67" s="22">
        <v>906</v>
      </c>
      <c r="D67" s="23" t="s">
        <v>27</v>
      </c>
      <c r="E67" s="23" t="s">
        <v>28</v>
      </c>
      <c r="F67" s="23" t="s">
        <v>83</v>
      </c>
      <c r="G67" s="23" t="s">
        <v>29</v>
      </c>
      <c r="H67" s="23" t="s">
        <v>31</v>
      </c>
      <c r="I67" s="23"/>
      <c r="J67" s="24"/>
      <c r="K67" s="24">
        <f>61800-22650</f>
        <v>39150</v>
      </c>
      <c r="L67" s="24"/>
      <c r="M67" s="24">
        <v>37500</v>
      </c>
      <c r="N67" s="33">
        <v>37500</v>
      </c>
      <c r="O67" s="24">
        <v>37500</v>
      </c>
      <c r="P67" s="24"/>
      <c r="Q67" s="33">
        <f t="shared" si="4"/>
        <v>0</v>
      </c>
      <c r="R67" s="22"/>
      <c r="S67" s="27"/>
    </row>
    <row r="68" spans="1:19" s="28" customFormat="1" ht="12.75">
      <c r="A68" s="43"/>
      <c r="B68" s="77"/>
      <c r="C68" s="22">
        <v>906</v>
      </c>
      <c r="D68" s="23" t="s">
        <v>27</v>
      </c>
      <c r="E68" s="23" t="s">
        <v>28</v>
      </c>
      <c r="F68" s="23" t="s">
        <v>83</v>
      </c>
      <c r="G68" s="23" t="s">
        <v>29</v>
      </c>
      <c r="H68" s="23" t="s">
        <v>32</v>
      </c>
      <c r="I68" s="23"/>
      <c r="J68" s="24"/>
      <c r="K68" s="24">
        <f>2000-2000</f>
        <v>0</v>
      </c>
      <c r="L68" s="33"/>
      <c r="M68" s="33">
        <v>0</v>
      </c>
      <c r="N68" s="33">
        <v>0</v>
      </c>
      <c r="O68" s="33">
        <v>0</v>
      </c>
      <c r="P68" s="32">
        <v>0</v>
      </c>
      <c r="Q68" s="33">
        <f t="shared" si="4"/>
        <v>0</v>
      </c>
      <c r="R68" s="22"/>
      <c r="S68" s="27"/>
    </row>
    <row r="69" spans="1:19" s="28" customFormat="1" ht="12.75">
      <c r="A69" s="76"/>
      <c r="B69" s="77"/>
      <c r="C69" s="22">
        <v>906</v>
      </c>
      <c r="D69" s="23" t="s">
        <v>27</v>
      </c>
      <c r="E69" s="23" t="s">
        <v>28</v>
      </c>
      <c r="F69" s="23" t="s">
        <v>83</v>
      </c>
      <c r="G69" s="29" t="s">
        <v>33</v>
      </c>
      <c r="H69" s="23" t="s">
        <v>34</v>
      </c>
      <c r="I69" s="23"/>
      <c r="J69" s="24"/>
      <c r="K69" s="24">
        <f>SUM(K70:K71)</f>
        <v>24650</v>
      </c>
      <c r="L69" s="24">
        <f>SUM(L70:L71)</f>
        <v>0</v>
      </c>
      <c r="M69" s="24">
        <f>SUM(M70:M71)</f>
        <v>4650</v>
      </c>
      <c r="N69" s="33">
        <f>SUM(N70:N71)</f>
        <v>4650</v>
      </c>
      <c r="O69" s="24">
        <f>SUM(O70:O71)</f>
        <v>4650</v>
      </c>
      <c r="P69" s="32"/>
      <c r="Q69" s="24">
        <f>SUM(Q70:Q71)</f>
        <v>0</v>
      </c>
      <c r="R69" s="22"/>
      <c r="S69" s="27"/>
    </row>
    <row r="70" spans="1:19" s="28" customFormat="1" ht="12.75">
      <c r="A70" s="76"/>
      <c r="B70" s="77"/>
      <c r="C70" s="22">
        <v>906</v>
      </c>
      <c r="D70" s="23" t="s">
        <v>27</v>
      </c>
      <c r="E70" s="23" t="s">
        <v>28</v>
      </c>
      <c r="F70" s="23" t="s">
        <v>83</v>
      </c>
      <c r="G70" s="23" t="s">
        <v>33</v>
      </c>
      <c r="H70" s="23" t="s">
        <v>34</v>
      </c>
      <c r="I70" s="23" t="s">
        <v>31</v>
      </c>
      <c r="J70" s="24"/>
      <c r="K70" s="24">
        <v>1000</v>
      </c>
      <c r="L70" s="33"/>
      <c r="M70" s="33">
        <v>300</v>
      </c>
      <c r="N70" s="33">
        <v>300</v>
      </c>
      <c r="O70" s="33">
        <v>300</v>
      </c>
      <c r="P70" s="32"/>
      <c r="Q70" s="24">
        <f>SUM(Q71:Q72)</f>
        <v>0</v>
      </c>
      <c r="R70" s="22"/>
      <c r="S70" s="27"/>
    </row>
    <row r="71" spans="1:19" s="28" customFormat="1" ht="12.75">
      <c r="A71" s="76"/>
      <c r="B71" s="77"/>
      <c r="C71" s="22">
        <v>906</v>
      </c>
      <c r="D71" s="23" t="s">
        <v>27</v>
      </c>
      <c r="E71" s="23" t="s">
        <v>28</v>
      </c>
      <c r="F71" s="23" t="s">
        <v>83</v>
      </c>
      <c r="G71" s="23" t="s">
        <v>33</v>
      </c>
      <c r="H71" s="23" t="s">
        <v>34</v>
      </c>
      <c r="I71" s="23" t="s">
        <v>32</v>
      </c>
      <c r="J71" s="24"/>
      <c r="K71" s="24">
        <v>23650</v>
      </c>
      <c r="L71" s="33"/>
      <c r="M71" s="33">
        <v>4350</v>
      </c>
      <c r="N71" s="33">
        <v>4350</v>
      </c>
      <c r="O71" s="33">
        <v>4350</v>
      </c>
      <c r="P71" s="32"/>
      <c r="Q71" s="24">
        <f>SUM(Q72:Q73)</f>
        <v>0</v>
      </c>
      <c r="R71" s="22"/>
      <c r="S71" s="27"/>
    </row>
    <row r="72" spans="1:19" ht="72.75" customHeight="1">
      <c r="A72" s="49">
        <v>10</v>
      </c>
      <c r="B72" s="78" t="s">
        <v>84</v>
      </c>
      <c r="C72" s="86" t="s">
        <v>85</v>
      </c>
      <c r="D72" s="68" t="s">
        <v>50</v>
      </c>
      <c r="E72" s="68" t="s">
        <v>86</v>
      </c>
      <c r="F72" s="68" t="s">
        <v>87</v>
      </c>
      <c r="G72" s="68" t="s">
        <v>29</v>
      </c>
      <c r="H72" s="68" t="s">
        <v>23</v>
      </c>
      <c r="I72" s="68"/>
      <c r="J72" s="47">
        <f>K72</f>
        <v>50000</v>
      </c>
      <c r="K72" s="47">
        <f>SUM(K73:K73)</f>
        <v>50000</v>
      </c>
      <c r="L72" s="47">
        <f>SUM(L73:L73)</f>
        <v>0</v>
      </c>
      <c r="M72" s="47">
        <f>SUM(M73:M73)</f>
        <v>0</v>
      </c>
      <c r="N72" s="47">
        <f>SUM(N73:N73)</f>
        <v>0</v>
      </c>
      <c r="O72" s="47">
        <f>SUM(O73:O73)</f>
        <v>0</v>
      </c>
      <c r="P72" s="48">
        <f>(M72+L72)/K72*100</f>
        <v>0</v>
      </c>
      <c r="Q72" s="47">
        <f>L72+M72-O72</f>
        <v>0</v>
      </c>
      <c r="R72" s="87"/>
      <c r="S72" s="74"/>
    </row>
    <row r="73" spans="1:19" ht="12.75">
      <c r="A73" s="43"/>
      <c r="B73" s="85"/>
      <c r="C73" s="22">
        <v>902</v>
      </c>
      <c r="D73" s="23" t="s">
        <v>50</v>
      </c>
      <c r="E73" s="23" t="s">
        <v>86</v>
      </c>
      <c r="F73" s="23" t="s">
        <v>87</v>
      </c>
      <c r="G73" s="23" t="s">
        <v>29</v>
      </c>
      <c r="H73" s="23" t="s">
        <v>40</v>
      </c>
      <c r="I73" s="23"/>
      <c r="J73" s="32"/>
      <c r="K73" s="33">
        <v>50000</v>
      </c>
      <c r="L73" s="56"/>
      <c r="M73" s="56">
        <v>0</v>
      </c>
      <c r="N73" s="56">
        <v>0</v>
      </c>
      <c r="O73" s="56">
        <v>0</v>
      </c>
      <c r="P73" s="32"/>
      <c r="Q73" s="56">
        <f>L73+M73-O73</f>
        <v>0</v>
      </c>
      <c r="R73" s="87"/>
      <c r="S73" s="74"/>
    </row>
    <row r="74" spans="1:19" ht="12.75">
      <c r="A74" s="49">
        <v>11</v>
      </c>
      <c r="B74" s="88" t="s">
        <v>88</v>
      </c>
      <c r="C74" s="67">
        <v>907</v>
      </c>
      <c r="D74" s="68" t="s">
        <v>24</v>
      </c>
      <c r="E74" s="68" t="s">
        <v>24</v>
      </c>
      <c r="F74" s="68" t="s">
        <v>89</v>
      </c>
      <c r="G74" s="68" t="s">
        <v>23</v>
      </c>
      <c r="H74" s="68" t="s">
        <v>23</v>
      </c>
      <c r="I74" s="72"/>
      <c r="J74" s="48">
        <f>K74</f>
        <v>820000</v>
      </c>
      <c r="K74" s="48">
        <f>SUM(K75:K82)</f>
        <v>820000</v>
      </c>
      <c r="L74" s="47">
        <f>SUM(L75:L82)</f>
        <v>0</v>
      </c>
      <c r="M74" s="47">
        <f>SUM(M75:M82)</f>
        <v>468053.8</v>
      </c>
      <c r="N74" s="47">
        <f>SUM(N75:N82)</f>
        <v>153451.38</v>
      </c>
      <c r="O74" s="47">
        <f>SUM(O75:O82)</f>
        <v>153451.38</v>
      </c>
      <c r="P74" s="48">
        <f>O74/K74*100</f>
        <v>18.713582926829268</v>
      </c>
      <c r="Q74" s="47">
        <f aca="true" t="shared" si="5" ref="Q74:Q82">L74+M74-N74</f>
        <v>314602.42</v>
      </c>
      <c r="R74" s="73"/>
      <c r="S74" s="80"/>
    </row>
    <row r="75" spans="1:19" s="28" customFormat="1" ht="12.75">
      <c r="A75" s="12"/>
      <c r="B75" s="89"/>
      <c r="C75" s="22">
        <v>907</v>
      </c>
      <c r="D75" s="23" t="s">
        <v>27</v>
      </c>
      <c r="E75" s="23" t="s">
        <v>28</v>
      </c>
      <c r="F75" s="23" t="s">
        <v>89</v>
      </c>
      <c r="G75" s="23" t="s">
        <v>33</v>
      </c>
      <c r="H75" s="23" t="s">
        <v>34</v>
      </c>
      <c r="I75" s="23" t="s">
        <v>40</v>
      </c>
      <c r="J75" s="24"/>
      <c r="K75" s="33">
        <v>184500</v>
      </c>
      <c r="L75" s="24">
        <v>0</v>
      </c>
      <c r="M75" s="33">
        <v>113358</v>
      </c>
      <c r="N75" s="33">
        <v>113358</v>
      </c>
      <c r="O75" s="33">
        <v>113358</v>
      </c>
      <c r="P75" s="32">
        <f>O75/K75*100</f>
        <v>61.44065040650406</v>
      </c>
      <c r="Q75" s="33">
        <f t="shared" si="5"/>
        <v>0</v>
      </c>
      <c r="R75" s="22"/>
      <c r="S75" s="27"/>
    </row>
    <row r="76" spans="1:19" s="28" customFormat="1" ht="12.75">
      <c r="A76" s="12"/>
      <c r="B76" s="89"/>
      <c r="C76" s="22">
        <v>907</v>
      </c>
      <c r="D76" s="23" t="s">
        <v>27</v>
      </c>
      <c r="E76" s="23" t="s">
        <v>28</v>
      </c>
      <c r="F76" s="23" t="s">
        <v>89</v>
      </c>
      <c r="G76" s="23" t="s">
        <v>33</v>
      </c>
      <c r="H76" s="23" t="s">
        <v>34</v>
      </c>
      <c r="I76" s="23" t="s">
        <v>38</v>
      </c>
      <c r="J76" s="24"/>
      <c r="K76" s="33">
        <v>10500</v>
      </c>
      <c r="L76" s="24"/>
      <c r="M76" s="33">
        <v>0</v>
      </c>
      <c r="N76" s="33">
        <v>0</v>
      </c>
      <c r="O76" s="33">
        <v>0</v>
      </c>
      <c r="P76" s="32"/>
      <c r="Q76" s="33">
        <f t="shared" si="5"/>
        <v>0</v>
      </c>
      <c r="R76" s="22"/>
      <c r="S76" s="27"/>
    </row>
    <row r="77" spans="1:19" s="28" customFormat="1" ht="12.75">
      <c r="A77" s="12"/>
      <c r="B77" s="89"/>
      <c r="C77" s="22">
        <v>907</v>
      </c>
      <c r="D77" s="23" t="s">
        <v>27</v>
      </c>
      <c r="E77" s="23" t="s">
        <v>28</v>
      </c>
      <c r="F77" s="23" t="s">
        <v>89</v>
      </c>
      <c r="G77" s="23" t="s">
        <v>33</v>
      </c>
      <c r="H77" s="23" t="s">
        <v>34</v>
      </c>
      <c r="I77" s="23" t="s">
        <v>41</v>
      </c>
      <c r="J77" s="24"/>
      <c r="K77" s="33">
        <v>55000</v>
      </c>
      <c r="L77" s="24"/>
      <c r="M77" s="33">
        <v>8113</v>
      </c>
      <c r="N77" s="33">
        <v>0</v>
      </c>
      <c r="O77" s="33">
        <v>0</v>
      </c>
      <c r="P77" s="32"/>
      <c r="Q77" s="33">
        <f t="shared" si="5"/>
        <v>8113</v>
      </c>
      <c r="R77" s="22"/>
      <c r="S77" s="27"/>
    </row>
    <row r="78" spans="1:19" s="28" customFormat="1" ht="12.75">
      <c r="A78" s="12"/>
      <c r="B78" s="90"/>
      <c r="C78" s="22">
        <v>907</v>
      </c>
      <c r="D78" s="23" t="s">
        <v>27</v>
      </c>
      <c r="E78" s="23" t="s">
        <v>28</v>
      </c>
      <c r="F78" s="23" t="s">
        <v>89</v>
      </c>
      <c r="G78" s="23" t="s">
        <v>33</v>
      </c>
      <c r="H78" s="23" t="s">
        <v>34</v>
      </c>
      <c r="I78" s="23" t="s">
        <v>32</v>
      </c>
      <c r="J78" s="24"/>
      <c r="K78" s="33">
        <v>0</v>
      </c>
      <c r="L78" s="24"/>
      <c r="M78" s="33">
        <v>0</v>
      </c>
      <c r="N78" s="33">
        <v>0</v>
      </c>
      <c r="O78" s="33">
        <v>0</v>
      </c>
      <c r="P78" s="32"/>
      <c r="Q78" s="33">
        <f t="shared" si="5"/>
        <v>0</v>
      </c>
      <c r="R78" s="22"/>
      <c r="S78" s="27"/>
    </row>
    <row r="79" spans="1:19" s="28" customFormat="1" ht="12.75">
      <c r="A79" s="12"/>
      <c r="B79" s="77"/>
      <c r="C79" s="22">
        <v>907</v>
      </c>
      <c r="D79" s="23" t="s">
        <v>43</v>
      </c>
      <c r="E79" s="23" t="s">
        <v>44</v>
      </c>
      <c r="F79" s="23" t="s">
        <v>89</v>
      </c>
      <c r="G79" s="23" t="s">
        <v>33</v>
      </c>
      <c r="H79" s="23" t="s">
        <v>34</v>
      </c>
      <c r="I79" s="23" t="s">
        <v>40</v>
      </c>
      <c r="J79" s="24"/>
      <c r="K79" s="33">
        <v>78280</v>
      </c>
      <c r="L79" s="33">
        <v>0</v>
      </c>
      <c r="M79" s="33">
        <v>6039</v>
      </c>
      <c r="N79" s="33">
        <v>6039</v>
      </c>
      <c r="O79" s="33">
        <v>6039</v>
      </c>
      <c r="P79" s="32"/>
      <c r="Q79" s="33">
        <f t="shared" si="5"/>
        <v>0</v>
      </c>
      <c r="R79" s="22"/>
      <c r="S79" s="27"/>
    </row>
    <row r="80" spans="1:19" s="28" customFormat="1" ht="12.75">
      <c r="A80" s="12"/>
      <c r="B80" s="77"/>
      <c r="C80" s="22">
        <v>907</v>
      </c>
      <c r="D80" s="23" t="s">
        <v>43</v>
      </c>
      <c r="E80" s="23" t="s">
        <v>44</v>
      </c>
      <c r="F80" s="23" t="s">
        <v>89</v>
      </c>
      <c r="G80" s="23" t="s">
        <v>33</v>
      </c>
      <c r="H80" s="23" t="s">
        <v>34</v>
      </c>
      <c r="I80" s="23" t="s">
        <v>38</v>
      </c>
      <c r="J80" s="24"/>
      <c r="K80" s="33">
        <v>439234</v>
      </c>
      <c r="L80" s="33"/>
      <c r="M80" s="33">
        <v>340543.8</v>
      </c>
      <c r="N80" s="33">
        <v>34054.38</v>
      </c>
      <c r="O80" s="33">
        <v>34054.38</v>
      </c>
      <c r="P80" s="32"/>
      <c r="Q80" s="33">
        <f t="shared" si="5"/>
        <v>306489.42</v>
      </c>
      <c r="R80" s="22"/>
      <c r="S80" s="27"/>
    </row>
    <row r="81" spans="1:19" s="28" customFormat="1" ht="12.75">
      <c r="A81" s="12"/>
      <c r="B81" s="77"/>
      <c r="C81" s="22">
        <v>907</v>
      </c>
      <c r="D81" s="23" t="s">
        <v>43</v>
      </c>
      <c r="E81" s="23" t="s">
        <v>44</v>
      </c>
      <c r="F81" s="23" t="s">
        <v>89</v>
      </c>
      <c r="G81" s="23" t="s">
        <v>33</v>
      </c>
      <c r="H81" s="23" t="s">
        <v>34</v>
      </c>
      <c r="I81" s="23" t="s">
        <v>41</v>
      </c>
      <c r="J81" s="24"/>
      <c r="K81" s="33">
        <v>7200</v>
      </c>
      <c r="L81" s="33"/>
      <c r="M81" s="33">
        <v>0</v>
      </c>
      <c r="N81" s="33">
        <v>0</v>
      </c>
      <c r="O81" s="33">
        <v>0</v>
      </c>
      <c r="P81" s="32"/>
      <c r="Q81" s="33">
        <f t="shared" si="5"/>
        <v>0</v>
      </c>
      <c r="R81" s="22"/>
      <c r="S81" s="27"/>
    </row>
    <row r="82" spans="1:19" s="28" customFormat="1" ht="12.75">
      <c r="A82" s="43"/>
      <c r="B82" s="77"/>
      <c r="C82" s="22">
        <v>907</v>
      </c>
      <c r="D82" s="23" t="s">
        <v>43</v>
      </c>
      <c r="E82" s="23" t="s">
        <v>44</v>
      </c>
      <c r="F82" s="23" t="s">
        <v>89</v>
      </c>
      <c r="G82" s="23" t="s">
        <v>33</v>
      </c>
      <c r="H82" s="23" t="s">
        <v>34</v>
      </c>
      <c r="I82" s="23" t="s">
        <v>32</v>
      </c>
      <c r="J82" s="24"/>
      <c r="K82" s="33">
        <v>45286</v>
      </c>
      <c r="L82" s="33">
        <v>0</v>
      </c>
      <c r="M82" s="33">
        <v>0</v>
      </c>
      <c r="N82" s="33">
        <v>0</v>
      </c>
      <c r="O82" s="33">
        <v>0</v>
      </c>
      <c r="P82" s="32"/>
      <c r="Q82" s="33">
        <f t="shared" si="5"/>
        <v>0</v>
      </c>
      <c r="R82" s="22"/>
      <c r="S82" s="27"/>
    </row>
    <row r="83" spans="1:19" s="19" customFormat="1" ht="63" customHeight="1">
      <c r="A83" s="49">
        <v>12</v>
      </c>
      <c r="B83" s="91" t="s">
        <v>90</v>
      </c>
      <c r="C83" s="67">
        <v>907</v>
      </c>
      <c r="D83" s="68" t="s">
        <v>24</v>
      </c>
      <c r="E83" s="68" t="s">
        <v>24</v>
      </c>
      <c r="F83" s="68" t="s">
        <v>91</v>
      </c>
      <c r="G83" s="68" t="s">
        <v>23</v>
      </c>
      <c r="H83" s="68" t="s">
        <v>23</v>
      </c>
      <c r="I83" s="68"/>
      <c r="J83" s="48">
        <f>K83</f>
        <v>635000</v>
      </c>
      <c r="K83" s="48">
        <f>SUM(K84:K86)</f>
        <v>635000</v>
      </c>
      <c r="L83" s="48">
        <f>SUM(L84:L86)</f>
        <v>0</v>
      </c>
      <c r="M83" s="48">
        <f>SUM(M84:M86)</f>
        <v>361900</v>
      </c>
      <c r="N83" s="47">
        <f>SUM(N84:N86)</f>
        <v>0</v>
      </c>
      <c r="O83" s="48">
        <f>SUM(O84:O86)</f>
        <v>0</v>
      </c>
      <c r="P83" s="48">
        <f>O83/K83*100</f>
        <v>0</v>
      </c>
      <c r="Q83" s="48">
        <f>SUM(Q84:Q86)</f>
        <v>361900</v>
      </c>
      <c r="R83" s="67"/>
      <c r="S83" s="70"/>
    </row>
    <row r="84" spans="1:19" s="28" customFormat="1" ht="12.75">
      <c r="A84" s="12"/>
      <c r="B84" s="92"/>
      <c r="C84" s="22">
        <v>907</v>
      </c>
      <c r="D84" s="23" t="s">
        <v>27</v>
      </c>
      <c r="E84" s="23" t="s">
        <v>28</v>
      </c>
      <c r="F84" s="23" t="s">
        <v>91</v>
      </c>
      <c r="G84" s="23" t="s">
        <v>33</v>
      </c>
      <c r="H84" s="23" t="s">
        <v>34</v>
      </c>
      <c r="I84" s="23" t="s">
        <v>41</v>
      </c>
      <c r="J84" s="24"/>
      <c r="K84" s="24">
        <v>35000</v>
      </c>
      <c r="L84" s="33"/>
      <c r="M84" s="33">
        <v>0</v>
      </c>
      <c r="N84" s="33">
        <v>0</v>
      </c>
      <c r="O84" s="33">
        <v>0</v>
      </c>
      <c r="P84" s="32">
        <f>O84/K84*100</f>
        <v>0</v>
      </c>
      <c r="Q84" s="33">
        <f>L84+M84-O84</f>
        <v>0</v>
      </c>
      <c r="R84" s="22"/>
      <c r="S84" s="27"/>
    </row>
    <row r="85" spans="1:19" s="28" customFormat="1" ht="12.75">
      <c r="A85" s="12"/>
      <c r="B85" s="92"/>
      <c r="C85" s="22">
        <v>907</v>
      </c>
      <c r="D85" s="23" t="s">
        <v>43</v>
      </c>
      <c r="E85" s="23" t="s">
        <v>50</v>
      </c>
      <c r="F85" s="23" t="s">
        <v>91</v>
      </c>
      <c r="G85" s="23" t="s">
        <v>33</v>
      </c>
      <c r="H85" s="23" t="s">
        <v>34</v>
      </c>
      <c r="I85" s="23" t="s">
        <v>41</v>
      </c>
      <c r="J85" s="24"/>
      <c r="K85" s="24">
        <v>600000</v>
      </c>
      <c r="L85" s="33"/>
      <c r="M85" s="33">
        <v>361900</v>
      </c>
      <c r="N85" s="33">
        <v>0</v>
      </c>
      <c r="O85" s="33">
        <v>0</v>
      </c>
      <c r="P85" s="32">
        <f>O85/K85*100</f>
        <v>0</v>
      </c>
      <c r="Q85" s="33">
        <f>L85+M85-O85</f>
        <v>361900</v>
      </c>
      <c r="R85" s="22"/>
      <c r="S85" s="27"/>
    </row>
    <row r="86" spans="1:19" s="28" customFormat="1" ht="12.75">
      <c r="A86" s="43"/>
      <c r="B86" s="93"/>
      <c r="C86" s="22">
        <v>907</v>
      </c>
      <c r="D86" s="23" t="s">
        <v>43</v>
      </c>
      <c r="E86" s="23" t="s">
        <v>44</v>
      </c>
      <c r="F86" s="23" t="s">
        <v>91</v>
      </c>
      <c r="G86" s="23" t="s">
        <v>33</v>
      </c>
      <c r="H86" s="23" t="s">
        <v>34</v>
      </c>
      <c r="I86" s="23" t="s">
        <v>41</v>
      </c>
      <c r="J86" s="24"/>
      <c r="K86" s="24">
        <v>0</v>
      </c>
      <c r="L86" s="33"/>
      <c r="M86" s="33"/>
      <c r="N86" s="33"/>
      <c r="O86" s="33"/>
      <c r="P86" s="32"/>
      <c r="Q86" s="33">
        <f>L86+M86-O86</f>
        <v>0</v>
      </c>
      <c r="R86" s="22"/>
      <c r="S86" s="27"/>
    </row>
    <row r="87" spans="1:19" s="19" customFormat="1" ht="12.75">
      <c r="A87" s="49">
        <v>13</v>
      </c>
      <c r="B87" s="94" t="s">
        <v>92</v>
      </c>
      <c r="C87" s="86" t="s">
        <v>23</v>
      </c>
      <c r="D87" s="68" t="s">
        <v>43</v>
      </c>
      <c r="E87" s="68" t="s">
        <v>44</v>
      </c>
      <c r="F87" s="68" t="s">
        <v>93</v>
      </c>
      <c r="G87" s="68" t="s">
        <v>29</v>
      </c>
      <c r="H87" s="68" t="s">
        <v>23</v>
      </c>
      <c r="I87" s="68"/>
      <c r="J87" s="48">
        <f>K87</f>
        <v>1348650</v>
      </c>
      <c r="K87" s="48">
        <f>K88+K89</f>
        <v>1348650</v>
      </c>
      <c r="L87" s="48">
        <f>SUM(L88:L97)-L89</f>
        <v>0</v>
      </c>
      <c r="M87" s="47">
        <f>SUM(M88:M97)-M89</f>
        <v>1165663.28</v>
      </c>
      <c r="N87" s="47">
        <f>SUM(N88:N97)-N89</f>
        <v>686290.32</v>
      </c>
      <c r="O87" s="47">
        <f>SUM(O88:O97)-O89</f>
        <v>686290.32</v>
      </c>
      <c r="P87" s="47">
        <f>O87/K87*100</f>
        <v>50.88720720720721</v>
      </c>
      <c r="Q87" s="47">
        <f>SUM(Q88:Q89)</f>
        <v>479372.95999999996</v>
      </c>
      <c r="R87" s="95"/>
      <c r="S87" s="70"/>
    </row>
    <row r="88" spans="1:19" s="28" customFormat="1" ht="12.75">
      <c r="A88" s="12"/>
      <c r="B88" s="89"/>
      <c r="C88" s="40">
        <v>902</v>
      </c>
      <c r="D88" s="29" t="s">
        <v>43</v>
      </c>
      <c r="E88" s="29" t="s">
        <v>44</v>
      </c>
      <c r="F88" s="29" t="s">
        <v>93</v>
      </c>
      <c r="G88" s="29" t="s">
        <v>29</v>
      </c>
      <c r="H88" s="29" t="s">
        <v>38</v>
      </c>
      <c r="I88" s="29"/>
      <c r="J88" s="96"/>
      <c r="K88" s="96">
        <v>0</v>
      </c>
      <c r="L88" s="33"/>
      <c r="M88" s="97">
        <v>0</v>
      </c>
      <c r="N88" s="97">
        <v>0</v>
      </c>
      <c r="O88" s="97">
        <v>0</v>
      </c>
      <c r="P88" s="32">
        <v>0</v>
      </c>
      <c r="Q88" s="56">
        <f>L88+M88-O88</f>
        <v>0</v>
      </c>
      <c r="R88" s="98"/>
      <c r="S88" s="27"/>
    </row>
    <row r="89" spans="1:19" s="28" customFormat="1" ht="12.75">
      <c r="A89" s="12"/>
      <c r="B89" s="89"/>
      <c r="C89" s="40">
        <v>907</v>
      </c>
      <c r="D89" s="29" t="s">
        <v>43</v>
      </c>
      <c r="E89" s="29" t="s">
        <v>44</v>
      </c>
      <c r="F89" s="29" t="s">
        <v>93</v>
      </c>
      <c r="G89" s="29" t="s">
        <v>23</v>
      </c>
      <c r="H89" s="29" t="s">
        <v>23</v>
      </c>
      <c r="I89" s="29"/>
      <c r="J89" s="96"/>
      <c r="K89" s="99">
        <f>SUM(K90:K98)</f>
        <v>1348650</v>
      </c>
      <c r="L89" s="99">
        <f>SUM(L90:L97)</f>
        <v>0</v>
      </c>
      <c r="M89" s="99">
        <f>SUM(M90:M98)</f>
        <v>1165663.28</v>
      </c>
      <c r="N89" s="99">
        <f>SUM(N90:N98)</f>
        <v>686290.32</v>
      </c>
      <c r="O89" s="99">
        <f>SUM(O90:O98)</f>
        <v>686290.32</v>
      </c>
      <c r="P89" s="47">
        <f>O89/K89*100</f>
        <v>50.88720720720721</v>
      </c>
      <c r="Q89" s="99">
        <f>SUM(Q90:Q98)</f>
        <v>479372.95999999996</v>
      </c>
      <c r="R89" s="98"/>
      <c r="S89" s="27"/>
    </row>
    <row r="90" spans="1:19" s="28" customFormat="1" ht="12.75">
      <c r="A90" s="12"/>
      <c r="B90" s="89"/>
      <c r="C90" s="22">
        <v>907</v>
      </c>
      <c r="D90" s="23" t="s">
        <v>43</v>
      </c>
      <c r="E90" s="23" t="s">
        <v>44</v>
      </c>
      <c r="F90" s="23" t="s">
        <v>93</v>
      </c>
      <c r="G90" s="23" t="s">
        <v>29</v>
      </c>
      <c r="H90" s="23" t="s">
        <v>30</v>
      </c>
      <c r="I90" s="23"/>
      <c r="J90" s="100"/>
      <c r="K90" s="24">
        <v>61000</v>
      </c>
      <c r="L90" s="33">
        <v>0</v>
      </c>
      <c r="M90" s="97">
        <v>61000</v>
      </c>
      <c r="N90" s="97">
        <v>61000</v>
      </c>
      <c r="O90" s="97">
        <v>61000</v>
      </c>
      <c r="P90" s="32"/>
      <c r="Q90" s="33">
        <f aca="true" t="shared" si="6" ref="Q90:Q96">L90+M90-O90</f>
        <v>0</v>
      </c>
      <c r="R90" s="98"/>
      <c r="S90" s="27"/>
    </row>
    <row r="91" spans="1:19" s="28" customFormat="1" ht="12.75">
      <c r="A91" s="12"/>
      <c r="B91" s="89"/>
      <c r="C91" s="22">
        <v>907</v>
      </c>
      <c r="D91" s="23" t="s">
        <v>43</v>
      </c>
      <c r="E91" s="23" t="s">
        <v>44</v>
      </c>
      <c r="F91" s="23" t="s">
        <v>93</v>
      </c>
      <c r="G91" s="23" t="s">
        <v>29</v>
      </c>
      <c r="H91" s="23" t="s">
        <v>40</v>
      </c>
      <c r="I91" s="23"/>
      <c r="J91" s="100"/>
      <c r="K91" s="24">
        <v>0</v>
      </c>
      <c r="L91" s="33">
        <v>0</v>
      </c>
      <c r="M91" s="33">
        <v>0</v>
      </c>
      <c r="N91" s="33">
        <v>0</v>
      </c>
      <c r="O91" s="33">
        <v>0</v>
      </c>
      <c r="P91" s="32"/>
      <c r="Q91" s="33">
        <f t="shared" si="6"/>
        <v>0</v>
      </c>
      <c r="R91" s="98"/>
      <c r="S91" s="27"/>
    </row>
    <row r="92" spans="1:19" s="28" customFormat="1" ht="12.75">
      <c r="A92" s="12"/>
      <c r="B92" s="90"/>
      <c r="C92" s="22">
        <v>907</v>
      </c>
      <c r="D92" s="23" t="s">
        <v>43</v>
      </c>
      <c r="E92" s="23" t="s">
        <v>44</v>
      </c>
      <c r="F92" s="23" t="s">
        <v>93</v>
      </c>
      <c r="G92" s="23" t="s">
        <v>29</v>
      </c>
      <c r="H92" s="23" t="s">
        <v>38</v>
      </c>
      <c r="I92" s="23"/>
      <c r="J92" s="100"/>
      <c r="K92" s="24">
        <v>753900</v>
      </c>
      <c r="L92" s="33">
        <v>0</v>
      </c>
      <c r="M92" s="33">
        <v>717547.98</v>
      </c>
      <c r="N92" s="33">
        <v>562497.98</v>
      </c>
      <c r="O92" s="33">
        <v>562497.98</v>
      </c>
      <c r="P92" s="32"/>
      <c r="Q92" s="33">
        <f t="shared" si="6"/>
        <v>155050</v>
      </c>
      <c r="R92" s="98"/>
      <c r="S92" s="27"/>
    </row>
    <row r="93" spans="1:19" s="28" customFormat="1" ht="12.75">
      <c r="A93" s="12"/>
      <c r="B93" s="77"/>
      <c r="C93" s="22">
        <v>907</v>
      </c>
      <c r="D93" s="23" t="s">
        <v>43</v>
      </c>
      <c r="E93" s="23" t="s">
        <v>44</v>
      </c>
      <c r="F93" s="23" t="s">
        <v>93</v>
      </c>
      <c r="G93" s="23" t="s">
        <v>29</v>
      </c>
      <c r="H93" s="23" t="s">
        <v>31</v>
      </c>
      <c r="I93" s="23"/>
      <c r="J93" s="100"/>
      <c r="K93" s="24">
        <v>37700</v>
      </c>
      <c r="L93" s="33">
        <v>0</v>
      </c>
      <c r="M93" s="33">
        <v>11695</v>
      </c>
      <c r="N93" s="33">
        <v>11695</v>
      </c>
      <c r="O93" s="33">
        <v>11695</v>
      </c>
      <c r="P93" s="32"/>
      <c r="Q93" s="33">
        <f t="shared" si="6"/>
        <v>0</v>
      </c>
      <c r="R93" s="98"/>
      <c r="S93" s="27"/>
    </row>
    <row r="94" spans="1:19" s="28" customFormat="1" ht="12.75">
      <c r="A94" s="43"/>
      <c r="B94" s="77"/>
      <c r="C94" s="22">
        <v>907</v>
      </c>
      <c r="D94" s="23" t="s">
        <v>43</v>
      </c>
      <c r="E94" s="23" t="s">
        <v>44</v>
      </c>
      <c r="F94" s="23" t="s">
        <v>93</v>
      </c>
      <c r="G94" s="23" t="s">
        <v>29</v>
      </c>
      <c r="H94" s="23" t="s">
        <v>32</v>
      </c>
      <c r="I94" s="23"/>
      <c r="J94" s="24"/>
      <c r="K94" s="24">
        <v>358050</v>
      </c>
      <c r="L94" s="33">
        <v>0</v>
      </c>
      <c r="M94" s="33">
        <v>349420.3</v>
      </c>
      <c r="N94" s="33">
        <v>25097.34</v>
      </c>
      <c r="O94" s="33">
        <v>25097.34</v>
      </c>
      <c r="P94" s="32"/>
      <c r="Q94" s="33">
        <f t="shared" si="6"/>
        <v>324322.95999999996</v>
      </c>
      <c r="R94" s="61"/>
      <c r="S94" s="27"/>
    </row>
    <row r="95" spans="1:19" s="28" customFormat="1" ht="12.75">
      <c r="A95" s="76"/>
      <c r="B95" s="101"/>
      <c r="C95" s="22">
        <v>907</v>
      </c>
      <c r="D95" s="23" t="s">
        <v>43</v>
      </c>
      <c r="E95" s="23" t="s">
        <v>44</v>
      </c>
      <c r="F95" s="23" t="s">
        <v>93</v>
      </c>
      <c r="G95" s="23" t="s">
        <v>33</v>
      </c>
      <c r="H95" s="23" t="s">
        <v>34</v>
      </c>
      <c r="I95" s="23" t="s">
        <v>30</v>
      </c>
      <c r="J95" s="24"/>
      <c r="K95" s="24">
        <v>39000</v>
      </c>
      <c r="L95" s="33"/>
      <c r="M95" s="33">
        <v>14000</v>
      </c>
      <c r="N95" s="33">
        <v>14000</v>
      </c>
      <c r="O95" s="33">
        <v>14000</v>
      </c>
      <c r="P95" s="32"/>
      <c r="Q95" s="33">
        <f t="shared" si="6"/>
        <v>0</v>
      </c>
      <c r="R95" s="61"/>
      <c r="S95" s="27"/>
    </row>
    <row r="96" spans="1:19" s="28" customFormat="1" ht="12.75">
      <c r="A96" s="76"/>
      <c r="B96" s="101"/>
      <c r="C96" s="22">
        <v>907</v>
      </c>
      <c r="D96" s="23" t="s">
        <v>43</v>
      </c>
      <c r="E96" s="23" t="s">
        <v>44</v>
      </c>
      <c r="F96" s="23" t="s">
        <v>93</v>
      </c>
      <c r="G96" s="23" t="s">
        <v>33</v>
      </c>
      <c r="H96" s="23" t="s">
        <v>34</v>
      </c>
      <c r="I96" s="23" t="s">
        <v>38</v>
      </c>
      <c r="J96" s="24"/>
      <c r="K96" s="24">
        <v>61000</v>
      </c>
      <c r="L96" s="33"/>
      <c r="M96" s="33">
        <v>12000</v>
      </c>
      <c r="N96" s="33">
        <v>12000</v>
      </c>
      <c r="O96" s="33">
        <v>12000</v>
      </c>
      <c r="P96" s="32"/>
      <c r="Q96" s="33">
        <f t="shared" si="6"/>
        <v>0</v>
      </c>
      <c r="R96" s="61"/>
      <c r="S96" s="27"/>
    </row>
    <row r="97" spans="1:19" s="28" customFormat="1" ht="12.75">
      <c r="A97" s="76"/>
      <c r="B97" s="101"/>
      <c r="C97" s="22">
        <v>907</v>
      </c>
      <c r="D97" s="23" t="s">
        <v>43</v>
      </c>
      <c r="E97" s="23" t="s">
        <v>44</v>
      </c>
      <c r="F97" s="23" t="s">
        <v>93</v>
      </c>
      <c r="G97" s="23" t="s">
        <v>33</v>
      </c>
      <c r="H97" s="23" t="s">
        <v>34</v>
      </c>
      <c r="I97" s="23" t="s">
        <v>31</v>
      </c>
      <c r="J97" s="24"/>
      <c r="K97" s="24">
        <v>6500</v>
      </c>
      <c r="L97" s="33"/>
      <c r="M97" s="33"/>
      <c r="N97" s="33"/>
      <c r="O97" s="33"/>
      <c r="P97" s="32"/>
      <c r="Q97" s="33"/>
      <c r="R97" s="61"/>
      <c r="S97" s="27"/>
    </row>
    <row r="98" spans="1:15" s="28" customFormat="1" ht="12.75">
      <c r="A98" s="76"/>
      <c r="B98" s="101"/>
      <c r="C98" s="22">
        <v>907</v>
      </c>
      <c r="D98" s="23" t="s">
        <v>43</v>
      </c>
      <c r="E98" s="23" t="s">
        <v>44</v>
      </c>
      <c r="F98" s="23" t="s">
        <v>93</v>
      </c>
      <c r="G98" s="23" t="s">
        <v>33</v>
      </c>
      <c r="H98" s="23" t="s">
        <v>34</v>
      </c>
      <c r="I98" s="22">
        <v>340</v>
      </c>
      <c r="J98" s="102"/>
      <c r="K98" s="33">
        <v>31500</v>
      </c>
      <c r="L98" s="33"/>
      <c r="M98" s="33"/>
      <c r="N98" s="33"/>
      <c r="O98" s="33"/>
    </row>
    <row r="99" spans="1:19" s="19" customFormat="1" ht="39" customHeight="1">
      <c r="A99" s="49">
        <v>14</v>
      </c>
      <c r="B99" s="66" t="s">
        <v>94</v>
      </c>
      <c r="C99" s="67">
        <v>907</v>
      </c>
      <c r="D99" s="68" t="s">
        <v>24</v>
      </c>
      <c r="E99" s="68" t="s">
        <v>24</v>
      </c>
      <c r="F99" s="68" t="s">
        <v>65</v>
      </c>
      <c r="G99" s="68" t="s">
        <v>23</v>
      </c>
      <c r="H99" s="68" t="s">
        <v>23</v>
      </c>
      <c r="I99" s="68"/>
      <c r="J99" s="47">
        <f>K99</f>
        <v>3240705</v>
      </c>
      <c r="K99" s="47">
        <f>SUM(K100:K103)</f>
        <v>3240705</v>
      </c>
      <c r="L99" s="47">
        <f>SUM(L100:L103)</f>
        <v>0</v>
      </c>
      <c r="M99" s="47">
        <f>SUM(M100:M103)</f>
        <v>0</v>
      </c>
      <c r="N99" s="47">
        <f>SUM(N100:N103)</f>
        <v>0</v>
      </c>
      <c r="O99" s="47">
        <f>SUM(O100:O103)</f>
        <v>0</v>
      </c>
      <c r="P99" s="48">
        <f>O99/K99*100</f>
        <v>0</v>
      </c>
      <c r="Q99" s="31">
        <f>L99+M99-O99</f>
        <v>0</v>
      </c>
      <c r="R99" s="67"/>
      <c r="S99" s="41"/>
    </row>
    <row r="100" spans="1:19" s="28" customFormat="1" ht="12.75">
      <c r="A100" s="12"/>
      <c r="B100" s="71"/>
      <c r="C100" s="22">
        <v>907</v>
      </c>
      <c r="D100" s="23" t="s">
        <v>95</v>
      </c>
      <c r="E100" s="23" t="s">
        <v>53</v>
      </c>
      <c r="F100" s="23" t="s">
        <v>96</v>
      </c>
      <c r="G100" s="23" t="s">
        <v>29</v>
      </c>
      <c r="H100" s="23" t="s">
        <v>40</v>
      </c>
      <c r="I100" s="23"/>
      <c r="J100" s="33"/>
      <c r="K100" s="33">
        <v>414000</v>
      </c>
      <c r="L100" s="33">
        <v>0</v>
      </c>
      <c r="M100" s="33">
        <v>0</v>
      </c>
      <c r="N100" s="33">
        <v>0</v>
      </c>
      <c r="O100" s="33">
        <v>0</v>
      </c>
      <c r="P100" s="32">
        <f>O100/K100*100</f>
        <v>0</v>
      </c>
      <c r="Q100" s="33">
        <f>L100+M100-O100</f>
        <v>0</v>
      </c>
      <c r="R100" s="22"/>
      <c r="S100" s="27"/>
    </row>
    <row r="101" spans="1:19" s="28" customFormat="1" ht="12.75">
      <c r="A101" s="12"/>
      <c r="B101" s="90"/>
      <c r="C101" s="22">
        <v>907</v>
      </c>
      <c r="D101" s="23" t="s">
        <v>43</v>
      </c>
      <c r="E101" s="23" t="s">
        <v>44</v>
      </c>
      <c r="F101" s="23" t="s">
        <v>96</v>
      </c>
      <c r="G101" s="23" t="s">
        <v>33</v>
      </c>
      <c r="H101" s="23" t="s">
        <v>34</v>
      </c>
      <c r="I101" s="23" t="s">
        <v>40</v>
      </c>
      <c r="J101" s="33"/>
      <c r="K101" s="33">
        <v>1959600</v>
      </c>
      <c r="L101" s="33"/>
      <c r="M101" s="33">
        <v>0</v>
      </c>
      <c r="N101" s="33">
        <v>0</v>
      </c>
      <c r="O101" s="33">
        <v>0</v>
      </c>
      <c r="P101" s="32"/>
      <c r="Q101" s="33">
        <f>L101+M101-O101</f>
        <v>0</v>
      </c>
      <c r="R101" s="22"/>
      <c r="S101" s="27"/>
    </row>
    <row r="102" spans="1:19" s="28" customFormat="1" ht="12.75">
      <c r="A102" s="12"/>
      <c r="B102" s="103"/>
      <c r="C102" s="22">
        <v>907</v>
      </c>
      <c r="D102" s="23" t="s">
        <v>43</v>
      </c>
      <c r="E102" s="23" t="s">
        <v>44</v>
      </c>
      <c r="F102" s="23" t="s">
        <v>96</v>
      </c>
      <c r="G102" s="23" t="s">
        <v>33</v>
      </c>
      <c r="H102" s="23" t="s">
        <v>34</v>
      </c>
      <c r="I102" s="23" t="s">
        <v>38</v>
      </c>
      <c r="J102" s="33"/>
      <c r="K102" s="33">
        <v>35000</v>
      </c>
      <c r="L102" s="33"/>
      <c r="M102" s="33"/>
      <c r="N102" s="33"/>
      <c r="O102" s="33"/>
      <c r="P102" s="32"/>
      <c r="Q102" s="33"/>
      <c r="R102" s="22"/>
      <c r="S102" s="27"/>
    </row>
    <row r="103" spans="1:19" s="28" customFormat="1" ht="12.75">
      <c r="A103" s="43"/>
      <c r="B103" s="77"/>
      <c r="C103" s="22">
        <v>907</v>
      </c>
      <c r="D103" s="23" t="s">
        <v>27</v>
      </c>
      <c r="E103" s="23" t="s">
        <v>28</v>
      </c>
      <c r="F103" s="23" t="s">
        <v>96</v>
      </c>
      <c r="G103" s="23" t="s">
        <v>33</v>
      </c>
      <c r="H103" s="23" t="s">
        <v>34</v>
      </c>
      <c r="I103" s="23" t="s">
        <v>40</v>
      </c>
      <c r="J103" s="33"/>
      <c r="K103" s="33">
        <v>832105</v>
      </c>
      <c r="L103" s="33">
        <v>0</v>
      </c>
      <c r="M103" s="33">
        <v>0</v>
      </c>
      <c r="N103" s="33">
        <v>0</v>
      </c>
      <c r="O103" s="33">
        <v>0</v>
      </c>
      <c r="P103" s="32"/>
      <c r="Q103" s="33">
        <f>L103+M103-O103</f>
        <v>0</v>
      </c>
      <c r="R103" s="22"/>
      <c r="S103" s="27"/>
    </row>
    <row r="104" spans="1:19" ht="60.75" customHeight="1">
      <c r="A104" s="49">
        <v>15</v>
      </c>
      <c r="B104" s="66" t="s">
        <v>97</v>
      </c>
      <c r="C104" s="86" t="s">
        <v>98</v>
      </c>
      <c r="D104" s="68" t="s">
        <v>99</v>
      </c>
      <c r="E104" s="68" t="s">
        <v>24</v>
      </c>
      <c r="F104" s="68" t="s">
        <v>65</v>
      </c>
      <c r="G104" s="68" t="s">
        <v>23</v>
      </c>
      <c r="H104" s="68" t="s">
        <v>23</v>
      </c>
      <c r="I104" s="68"/>
      <c r="J104" s="47">
        <f>K104</f>
        <v>13671794.14</v>
      </c>
      <c r="K104" s="47">
        <f>SUM(K105:K108)</f>
        <v>13671794.14</v>
      </c>
      <c r="L104" s="47">
        <f>SUM(L105:L109)</f>
        <v>6861963.72</v>
      </c>
      <c r="M104" s="47">
        <f>SUM(M105:M109)</f>
        <v>1500711.68</v>
      </c>
      <c r="N104" s="47">
        <f>SUM(N105:N109)</f>
        <v>1590566.42</v>
      </c>
      <c r="O104" s="47">
        <f>SUM(O105:O109)</f>
        <v>1590566.42</v>
      </c>
      <c r="P104" s="48">
        <f>(L104+M104)/K104*100</f>
        <v>61.16735897546216</v>
      </c>
      <c r="Q104" s="47">
        <f>SUM(Q105:Q109)</f>
        <v>6772108.9799999995</v>
      </c>
      <c r="R104" s="73"/>
      <c r="S104" s="74"/>
    </row>
    <row r="105" spans="1:19" s="28" customFormat="1" ht="12.75">
      <c r="A105" s="12"/>
      <c r="B105" s="75"/>
      <c r="C105" s="22">
        <v>905</v>
      </c>
      <c r="D105" s="23" t="s">
        <v>99</v>
      </c>
      <c r="E105" s="23" t="s">
        <v>53</v>
      </c>
      <c r="F105" s="23" t="s">
        <v>100</v>
      </c>
      <c r="G105" s="23" t="s">
        <v>29</v>
      </c>
      <c r="H105" s="23" t="s">
        <v>40</v>
      </c>
      <c r="I105" s="23"/>
      <c r="J105" s="33"/>
      <c r="K105" s="33">
        <v>291856.26</v>
      </c>
      <c r="L105" s="33">
        <v>0</v>
      </c>
      <c r="M105" s="33">
        <v>13575.26</v>
      </c>
      <c r="N105" s="33">
        <v>0</v>
      </c>
      <c r="O105" s="33">
        <v>0</v>
      </c>
      <c r="P105" s="32"/>
      <c r="Q105" s="33">
        <f>L105+M105-O105</f>
        <v>13575.26</v>
      </c>
      <c r="R105" s="22"/>
      <c r="S105" s="27"/>
    </row>
    <row r="106" spans="1:19" s="28" customFormat="1" ht="12.75">
      <c r="A106" s="12"/>
      <c r="B106" s="104"/>
      <c r="C106" s="22">
        <v>905</v>
      </c>
      <c r="D106" s="23" t="s">
        <v>99</v>
      </c>
      <c r="E106" s="23" t="s">
        <v>53</v>
      </c>
      <c r="F106" s="23" t="s">
        <v>100</v>
      </c>
      <c r="G106" s="23" t="s">
        <v>29</v>
      </c>
      <c r="H106" s="23" t="s">
        <v>38</v>
      </c>
      <c r="I106" s="23"/>
      <c r="J106" s="33"/>
      <c r="K106" s="33">
        <v>1294687.88</v>
      </c>
      <c r="L106" s="33">
        <v>-1100</v>
      </c>
      <c r="M106" s="33">
        <v>189208.4</v>
      </c>
      <c r="N106" s="33">
        <v>660202.43</v>
      </c>
      <c r="O106" s="33">
        <v>660202.43</v>
      </c>
      <c r="P106" s="32"/>
      <c r="Q106" s="33">
        <f>L106+M106-O106</f>
        <v>-472094.03</v>
      </c>
      <c r="R106" s="22"/>
      <c r="S106" s="27"/>
    </row>
    <row r="107" spans="1:19" s="28" customFormat="1" ht="12.75">
      <c r="A107" s="12"/>
      <c r="B107" s="104"/>
      <c r="C107" s="22">
        <v>905</v>
      </c>
      <c r="D107" s="23" t="s">
        <v>99</v>
      </c>
      <c r="E107" s="23" t="s">
        <v>53</v>
      </c>
      <c r="F107" s="23" t="s">
        <v>100</v>
      </c>
      <c r="G107" s="23" t="s">
        <v>101</v>
      </c>
      <c r="H107" s="23" t="s">
        <v>31</v>
      </c>
      <c r="I107" s="23"/>
      <c r="J107" s="33"/>
      <c r="K107" s="33">
        <v>3500</v>
      </c>
      <c r="L107" s="33"/>
      <c r="M107" s="33">
        <v>3500</v>
      </c>
      <c r="N107" s="33">
        <v>3500</v>
      </c>
      <c r="O107" s="33">
        <v>3500</v>
      </c>
      <c r="P107" s="32"/>
      <c r="Q107" s="33">
        <f>L107+M107-O107</f>
        <v>0</v>
      </c>
      <c r="R107" s="22"/>
      <c r="S107" s="27"/>
    </row>
    <row r="108" spans="1:19" s="28" customFormat="1" ht="12.75">
      <c r="A108" s="12"/>
      <c r="B108" s="77"/>
      <c r="C108" s="22">
        <v>905</v>
      </c>
      <c r="D108" s="23" t="s">
        <v>99</v>
      </c>
      <c r="E108" s="23" t="s">
        <v>53</v>
      </c>
      <c r="F108" s="23" t="s">
        <v>100</v>
      </c>
      <c r="G108" s="23" t="s">
        <v>102</v>
      </c>
      <c r="H108" s="23" t="s">
        <v>41</v>
      </c>
      <c r="I108" s="23"/>
      <c r="J108" s="33"/>
      <c r="K108" s="33">
        <v>12081750</v>
      </c>
      <c r="L108" s="33"/>
      <c r="M108" s="33">
        <v>1294428.02</v>
      </c>
      <c r="N108" s="33">
        <v>926863.99</v>
      </c>
      <c r="O108" s="33">
        <v>926863.99</v>
      </c>
      <c r="P108" s="32"/>
      <c r="Q108" s="33">
        <f>L108+M108-O108</f>
        <v>367564.03</v>
      </c>
      <c r="R108" s="22"/>
      <c r="S108" s="27"/>
    </row>
    <row r="109" spans="1:19" s="28" customFormat="1" ht="22.5">
      <c r="A109" s="43"/>
      <c r="B109" s="77" t="s">
        <v>103</v>
      </c>
      <c r="C109" s="22">
        <v>905</v>
      </c>
      <c r="D109" s="23" t="s">
        <v>99</v>
      </c>
      <c r="E109" s="23" t="s">
        <v>53</v>
      </c>
      <c r="F109" s="23" t="s">
        <v>104</v>
      </c>
      <c r="G109" s="23" t="s">
        <v>105</v>
      </c>
      <c r="H109" s="23" t="s">
        <v>41</v>
      </c>
      <c r="I109" s="23"/>
      <c r="J109" s="33"/>
      <c r="K109" s="33"/>
      <c r="L109" s="33">
        <v>6863063.72</v>
      </c>
      <c r="M109" s="33"/>
      <c r="N109" s="33"/>
      <c r="O109" s="33"/>
      <c r="P109" s="32"/>
      <c r="Q109" s="33">
        <f>L109+M109-O109</f>
        <v>6863063.72</v>
      </c>
      <c r="R109" s="22"/>
      <c r="S109" s="27"/>
    </row>
    <row r="110" spans="1:19" s="28" customFormat="1" ht="25.5" customHeight="1">
      <c r="A110" s="105">
        <v>16</v>
      </c>
      <c r="B110" s="66" t="s">
        <v>106</v>
      </c>
      <c r="C110" s="67">
        <v>905</v>
      </c>
      <c r="D110" s="68" t="s">
        <v>107</v>
      </c>
      <c r="E110" s="68" t="s">
        <v>99</v>
      </c>
      <c r="F110" s="68" t="s">
        <v>108</v>
      </c>
      <c r="G110" s="68" t="s">
        <v>23</v>
      </c>
      <c r="H110" s="106" t="s">
        <v>23</v>
      </c>
      <c r="I110" s="29"/>
      <c r="J110" s="107">
        <f>K110</f>
        <v>6071497.75</v>
      </c>
      <c r="K110" s="99">
        <f>SUM(K111:K114)</f>
        <v>6071497.75</v>
      </c>
      <c r="L110" s="99">
        <f>SUM(L111:L114)</f>
        <v>0</v>
      </c>
      <c r="M110" s="99">
        <f>SUM(M111:M114)</f>
        <v>601319.05</v>
      </c>
      <c r="N110" s="99">
        <f>SUM(N111:N114)</f>
        <v>137007.76</v>
      </c>
      <c r="O110" s="99">
        <f>SUM(O111:O114)</f>
        <v>137007.76</v>
      </c>
      <c r="P110" s="48">
        <f>O110/K110*100</f>
        <v>2.25657268834531</v>
      </c>
      <c r="Q110" s="99">
        <f>SUM(Q111:Q113)</f>
        <v>464311.29000000004</v>
      </c>
      <c r="R110" s="22"/>
      <c r="S110" s="27"/>
    </row>
    <row r="111" spans="1:19" s="28" customFormat="1" ht="12.75">
      <c r="A111" s="105"/>
      <c r="B111" s="71"/>
      <c r="C111" s="22">
        <v>905</v>
      </c>
      <c r="D111" s="23" t="s">
        <v>107</v>
      </c>
      <c r="E111" s="23" t="s">
        <v>99</v>
      </c>
      <c r="F111" s="23" t="s">
        <v>108</v>
      </c>
      <c r="G111" s="23" t="s">
        <v>29</v>
      </c>
      <c r="H111" s="108" t="s">
        <v>40</v>
      </c>
      <c r="I111" s="29"/>
      <c r="J111" s="107"/>
      <c r="K111" s="33">
        <v>605000</v>
      </c>
      <c r="L111" s="33"/>
      <c r="M111" s="33">
        <v>601319.05</v>
      </c>
      <c r="N111" s="33"/>
      <c r="O111" s="33"/>
      <c r="P111" s="48"/>
      <c r="Q111" s="33">
        <f>L111+M111-O111</f>
        <v>601319.05</v>
      </c>
      <c r="R111" s="22"/>
      <c r="S111" s="27"/>
    </row>
    <row r="112" spans="1:19" s="28" customFormat="1" ht="12.75" customHeight="1">
      <c r="A112" s="105"/>
      <c r="B112" s="71"/>
      <c r="C112" s="22">
        <v>905</v>
      </c>
      <c r="D112" s="23" t="s">
        <v>107</v>
      </c>
      <c r="E112" s="23" t="s">
        <v>99</v>
      </c>
      <c r="F112" s="23" t="s">
        <v>108</v>
      </c>
      <c r="G112" s="23" t="s">
        <v>29</v>
      </c>
      <c r="H112" s="108" t="s">
        <v>38</v>
      </c>
      <c r="I112" s="23"/>
      <c r="J112" s="33"/>
      <c r="K112" s="33">
        <v>287328</v>
      </c>
      <c r="L112" s="33"/>
      <c r="M112" s="33">
        <v>0</v>
      </c>
      <c r="N112" s="33">
        <v>137007.76</v>
      </c>
      <c r="O112" s="33">
        <v>137007.76</v>
      </c>
      <c r="P112" s="33"/>
      <c r="Q112" s="33">
        <f>L112+M112-O112</f>
        <v>-137007.76</v>
      </c>
      <c r="R112" s="33"/>
      <c r="S112" s="27"/>
    </row>
    <row r="113" spans="1:19" s="28" customFormat="1" ht="12.75">
      <c r="A113" s="105"/>
      <c r="B113" s="75"/>
      <c r="C113" s="22">
        <v>905</v>
      </c>
      <c r="D113" s="23" t="s">
        <v>107</v>
      </c>
      <c r="E113" s="23" t="s">
        <v>99</v>
      </c>
      <c r="F113" s="23" t="s">
        <v>108</v>
      </c>
      <c r="G113" s="23" t="s">
        <v>102</v>
      </c>
      <c r="H113" s="108" t="s">
        <v>41</v>
      </c>
      <c r="I113" s="23"/>
      <c r="J113" s="33"/>
      <c r="K113" s="33">
        <v>302672</v>
      </c>
      <c r="L113" s="33">
        <v>0</v>
      </c>
      <c r="M113" s="33">
        <v>0</v>
      </c>
      <c r="N113" s="33">
        <v>0</v>
      </c>
      <c r="O113" s="33">
        <v>0</v>
      </c>
      <c r="P113" s="32"/>
      <c r="Q113" s="33">
        <f>L113+M113-O113</f>
        <v>0</v>
      </c>
      <c r="R113" s="22"/>
      <c r="S113" s="27"/>
    </row>
    <row r="114" spans="1:19" s="28" customFormat="1" ht="12.75">
      <c r="A114" s="109"/>
      <c r="B114" s="104"/>
      <c r="C114" s="22">
        <v>905</v>
      </c>
      <c r="D114" s="23" t="s">
        <v>107</v>
      </c>
      <c r="E114" s="23" t="s">
        <v>99</v>
      </c>
      <c r="F114" s="23" t="s">
        <v>109</v>
      </c>
      <c r="G114" s="23" t="s">
        <v>23</v>
      </c>
      <c r="H114" s="108" t="s">
        <v>23</v>
      </c>
      <c r="I114" s="23"/>
      <c r="J114" s="33"/>
      <c r="K114" s="33">
        <v>4876497.75</v>
      </c>
      <c r="L114" s="33"/>
      <c r="M114" s="33"/>
      <c r="N114" s="33"/>
      <c r="O114" s="33"/>
      <c r="P114" s="32"/>
      <c r="Q114" s="33"/>
      <c r="R114" s="22"/>
      <c r="S114" s="27"/>
    </row>
    <row r="115" spans="1:19" s="115" customFormat="1" ht="80.25" customHeight="1">
      <c r="A115" s="109">
        <v>17</v>
      </c>
      <c r="B115" s="45" t="s">
        <v>110</v>
      </c>
      <c r="C115" s="110">
        <v>905</v>
      </c>
      <c r="D115" s="111" t="s">
        <v>99</v>
      </c>
      <c r="E115" s="111" t="s">
        <v>111</v>
      </c>
      <c r="F115" s="111" t="s">
        <v>112</v>
      </c>
      <c r="G115" s="111" t="s">
        <v>29</v>
      </c>
      <c r="H115" s="111" t="s">
        <v>41</v>
      </c>
      <c r="I115" s="111"/>
      <c r="J115" s="112">
        <v>520000</v>
      </c>
      <c r="K115" s="113">
        <v>520000</v>
      </c>
      <c r="L115" s="113">
        <v>0</v>
      </c>
      <c r="M115" s="113">
        <v>0</v>
      </c>
      <c r="N115" s="113">
        <v>0</v>
      </c>
      <c r="O115" s="113">
        <v>0</v>
      </c>
      <c r="P115" s="112">
        <f>O115/K115*100</f>
        <v>0</v>
      </c>
      <c r="Q115" s="113">
        <v>0</v>
      </c>
      <c r="R115" s="110"/>
      <c r="S115" s="114"/>
    </row>
    <row r="116" spans="1:19" s="119" customFormat="1" ht="42" customHeight="1">
      <c r="A116" s="49">
        <v>18</v>
      </c>
      <c r="B116" s="66" t="s">
        <v>113</v>
      </c>
      <c r="C116" s="116">
        <v>905</v>
      </c>
      <c r="D116" s="117" t="s">
        <v>99</v>
      </c>
      <c r="E116" s="117" t="s">
        <v>50</v>
      </c>
      <c r="F116" s="117" t="s">
        <v>114</v>
      </c>
      <c r="G116" s="117" t="s">
        <v>29</v>
      </c>
      <c r="H116" s="117" t="s">
        <v>40</v>
      </c>
      <c r="I116" s="117"/>
      <c r="J116" s="112">
        <f>K116</f>
        <v>123208</v>
      </c>
      <c r="K116" s="113">
        <f>K117</f>
        <v>123208</v>
      </c>
      <c r="L116" s="113">
        <f>L117</f>
        <v>0</v>
      </c>
      <c r="M116" s="113">
        <f>M117</f>
        <v>0</v>
      </c>
      <c r="N116" s="113">
        <f>N117</f>
        <v>0</v>
      </c>
      <c r="O116" s="113">
        <f>O117</f>
        <v>0</v>
      </c>
      <c r="P116" s="112"/>
      <c r="Q116" s="113">
        <f>Q117</f>
        <v>0</v>
      </c>
      <c r="R116" s="116"/>
      <c r="S116" s="118"/>
    </row>
    <row r="117" spans="1:19" ht="12.75">
      <c r="A117" s="43"/>
      <c r="B117" s="75"/>
      <c r="C117" s="22">
        <v>905</v>
      </c>
      <c r="D117" s="23" t="s">
        <v>99</v>
      </c>
      <c r="E117" s="23" t="s">
        <v>50</v>
      </c>
      <c r="F117" s="23" t="s">
        <v>114</v>
      </c>
      <c r="G117" s="23" t="s">
        <v>29</v>
      </c>
      <c r="H117" s="23" t="s">
        <v>40</v>
      </c>
      <c r="I117" s="72"/>
      <c r="J117" s="48"/>
      <c r="K117" s="56">
        <v>123208</v>
      </c>
      <c r="L117" s="47"/>
      <c r="M117" s="47"/>
      <c r="N117" s="47"/>
      <c r="O117" s="47"/>
      <c r="P117" s="48"/>
      <c r="Q117" s="47"/>
      <c r="R117" s="73"/>
      <c r="S117" s="74"/>
    </row>
    <row r="118" spans="1:19" s="115" customFormat="1" ht="76.5" customHeight="1">
      <c r="A118" s="120" t="s">
        <v>115</v>
      </c>
      <c r="B118" s="45" t="s">
        <v>116</v>
      </c>
      <c r="C118" s="111" t="s">
        <v>98</v>
      </c>
      <c r="D118" s="111" t="s">
        <v>44</v>
      </c>
      <c r="E118" s="111" t="s">
        <v>99</v>
      </c>
      <c r="F118" s="111" t="s">
        <v>117</v>
      </c>
      <c r="G118" s="111" t="s">
        <v>33</v>
      </c>
      <c r="H118" s="111" t="s">
        <v>118</v>
      </c>
      <c r="I118" s="121"/>
      <c r="J118" s="113">
        <f>K118</f>
        <v>200000</v>
      </c>
      <c r="K118" s="122">
        <v>200000</v>
      </c>
      <c r="L118" s="122"/>
      <c r="M118" s="122">
        <v>0</v>
      </c>
      <c r="N118" s="122">
        <v>0</v>
      </c>
      <c r="O118" s="122">
        <v>0</v>
      </c>
      <c r="P118" s="112">
        <f>O118/K118*100</f>
        <v>0</v>
      </c>
      <c r="Q118" s="113">
        <f>L118+M118-O118</f>
        <v>0</v>
      </c>
      <c r="R118" s="121"/>
      <c r="S118" s="123"/>
    </row>
    <row r="119" spans="1:19" ht="21" customHeight="1">
      <c r="A119" s="49">
        <v>20</v>
      </c>
      <c r="B119" s="124" t="s">
        <v>119</v>
      </c>
      <c r="C119" s="73">
        <v>905</v>
      </c>
      <c r="D119" s="72" t="s">
        <v>99</v>
      </c>
      <c r="E119" s="72" t="s">
        <v>111</v>
      </c>
      <c r="F119" s="72" t="s">
        <v>65</v>
      </c>
      <c r="G119" s="72" t="s">
        <v>23</v>
      </c>
      <c r="H119" s="72" t="s">
        <v>23</v>
      </c>
      <c r="I119" s="72"/>
      <c r="J119" s="48">
        <f>K119</f>
        <v>46013606.99</v>
      </c>
      <c r="K119" s="47">
        <f>SUM(K120:K126)</f>
        <v>46013606.99</v>
      </c>
      <c r="L119" s="47">
        <f>SUM(L120:L126)</f>
        <v>2092798.5199999998</v>
      </c>
      <c r="M119" s="47">
        <f>SUM(M120:M126)</f>
        <v>29808027.740000002</v>
      </c>
      <c r="N119" s="47">
        <f>SUM(N120:N126)</f>
        <v>23086126.77</v>
      </c>
      <c r="O119" s="47">
        <f>SUM(O120:O126)</f>
        <v>23086126.77</v>
      </c>
      <c r="P119" s="48">
        <f>O119/K119*100</f>
        <v>50.1723909082312</v>
      </c>
      <c r="Q119" s="33">
        <f>L119+M119-O119</f>
        <v>8814699.490000002</v>
      </c>
      <c r="R119" s="73"/>
      <c r="S119" s="74"/>
    </row>
    <row r="120" spans="1:19" s="28" customFormat="1" ht="12.75">
      <c r="A120" s="12"/>
      <c r="B120" s="124"/>
      <c r="C120" s="22">
        <v>905</v>
      </c>
      <c r="D120" s="23" t="s">
        <v>99</v>
      </c>
      <c r="E120" s="23" t="s">
        <v>111</v>
      </c>
      <c r="F120" s="23" t="s">
        <v>120</v>
      </c>
      <c r="G120" s="23" t="s">
        <v>29</v>
      </c>
      <c r="H120" s="23" t="s">
        <v>40</v>
      </c>
      <c r="I120" s="23"/>
      <c r="J120" s="24"/>
      <c r="K120" s="33">
        <v>1964613.63</v>
      </c>
      <c r="L120" s="33">
        <v>0</v>
      </c>
      <c r="M120" s="33">
        <v>0</v>
      </c>
      <c r="N120" s="33">
        <v>0</v>
      </c>
      <c r="O120" s="33">
        <v>0</v>
      </c>
      <c r="P120" s="32">
        <f>O120/K120*100</f>
        <v>0</v>
      </c>
      <c r="Q120" s="33">
        <f>L120+M120-O120</f>
        <v>0</v>
      </c>
      <c r="R120" s="22"/>
      <c r="S120" s="27"/>
    </row>
    <row r="121" spans="1:19" s="28" customFormat="1" ht="12.75">
      <c r="A121" s="12"/>
      <c r="B121" s="124"/>
      <c r="C121" s="22">
        <v>905</v>
      </c>
      <c r="D121" s="23" t="s">
        <v>99</v>
      </c>
      <c r="E121" s="23" t="s">
        <v>111</v>
      </c>
      <c r="F121" s="23" t="s">
        <v>120</v>
      </c>
      <c r="G121" s="23" t="s">
        <v>102</v>
      </c>
      <c r="H121" s="23" t="s">
        <v>41</v>
      </c>
      <c r="I121" s="23"/>
      <c r="J121" s="24"/>
      <c r="K121" s="33">
        <v>4171022</v>
      </c>
      <c r="L121" s="33">
        <v>0</v>
      </c>
      <c r="M121" s="33">
        <v>638904.01</v>
      </c>
      <c r="N121" s="33">
        <v>597432.12</v>
      </c>
      <c r="O121" s="33">
        <v>597432.12</v>
      </c>
      <c r="P121" s="32">
        <v>0</v>
      </c>
      <c r="Q121" s="33">
        <f>L121+M121-O121</f>
        <v>41471.890000000014</v>
      </c>
      <c r="R121" s="22"/>
      <c r="S121" s="27"/>
    </row>
    <row r="122" spans="1:19" s="28" customFormat="1" ht="12.75">
      <c r="A122" s="12"/>
      <c r="B122" s="124"/>
      <c r="C122" s="22">
        <v>905</v>
      </c>
      <c r="D122" s="23" t="s">
        <v>99</v>
      </c>
      <c r="E122" s="23" t="s">
        <v>111</v>
      </c>
      <c r="F122" s="23" t="s">
        <v>121</v>
      </c>
      <c r="G122" s="23" t="s">
        <v>29</v>
      </c>
      <c r="H122" s="23" t="s">
        <v>122</v>
      </c>
      <c r="I122" s="23"/>
      <c r="J122" s="24"/>
      <c r="K122" s="33">
        <v>9932873</v>
      </c>
      <c r="L122" s="33">
        <v>-945836.68</v>
      </c>
      <c r="M122" s="33">
        <v>5454512.53</v>
      </c>
      <c r="N122" s="33">
        <v>4508675.85</v>
      </c>
      <c r="O122" s="33">
        <v>4508675.85</v>
      </c>
      <c r="P122" s="32">
        <f>O122/K122*100</f>
        <v>45.39145773836029</v>
      </c>
      <c r="Q122" s="33">
        <f>L122+M122-O122</f>
        <v>0</v>
      </c>
      <c r="R122" s="22"/>
      <c r="S122" s="27"/>
    </row>
    <row r="123" spans="1:19" s="28" customFormat="1" ht="12.75">
      <c r="A123" s="12"/>
      <c r="B123" s="124"/>
      <c r="C123" s="22">
        <v>905</v>
      </c>
      <c r="D123" s="23" t="s">
        <v>99</v>
      </c>
      <c r="E123" s="23" t="s">
        <v>111</v>
      </c>
      <c r="F123" s="23" t="s">
        <v>121</v>
      </c>
      <c r="G123" s="23" t="s">
        <v>101</v>
      </c>
      <c r="H123" s="23" t="s">
        <v>31</v>
      </c>
      <c r="I123" s="23"/>
      <c r="J123" s="24"/>
      <c r="K123" s="33">
        <v>6700</v>
      </c>
      <c r="L123" s="33"/>
      <c r="M123" s="33"/>
      <c r="N123" s="33"/>
      <c r="O123" s="33"/>
      <c r="P123" s="32"/>
      <c r="Q123" s="33"/>
      <c r="R123" s="22"/>
      <c r="S123" s="27"/>
    </row>
    <row r="124" spans="1:19" s="28" customFormat="1" ht="12.75">
      <c r="A124" s="12"/>
      <c r="B124" s="124"/>
      <c r="C124" s="22">
        <v>905</v>
      </c>
      <c r="D124" s="23" t="s">
        <v>99</v>
      </c>
      <c r="E124" s="23" t="s">
        <v>111</v>
      </c>
      <c r="F124" s="23" t="s">
        <v>123</v>
      </c>
      <c r="G124" s="23" t="s">
        <v>23</v>
      </c>
      <c r="H124" s="23"/>
      <c r="I124" s="23"/>
      <c r="J124" s="24"/>
      <c r="K124" s="33">
        <v>2378960.14</v>
      </c>
      <c r="L124" s="33">
        <v>69121.57</v>
      </c>
      <c r="M124" s="33">
        <v>2024447.19</v>
      </c>
      <c r="N124" s="33">
        <v>963216.09</v>
      </c>
      <c r="O124" s="33">
        <v>963216.09</v>
      </c>
      <c r="P124" s="32">
        <f>O124/K124*100</f>
        <v>40.488954556422286</v>
      </c>
      <c r="Q124" s="33">
        <f>L124+M124-O124</f>
        <v>1130352.67</v>
      </c>
      <c r="R124" s="22"/>
      <c r="S124" s="27"/>
    </row>
    <row r="125" spans="1:19" s="28" customFormat="1" ht="12.75">
      <c r="A125" s="12"/>
      <c r="B125" s="77"/>
      <c r="C125" s="22">
        <v>905</v>
      </c>
      <c r="D125" s="23" t="s">
        <v>99</v>
      </c>
      <c r="E125" s="23" t="s">
        <v>111</v>
      </c>
      <c r="F125" s="23" t="s">
        <v>124</v>
      </c>
      <c r="G125" s="23" t="s">
        <v>23</v>
      </c>
      <c r="H125" s="23"/>
      <c r="I125" s="23"/>
      <c r="J125" s="100"/>
      <c r="K125" s="33">
        <v>4792662.3</v>
      </c>
      <c r="L125" s="33">
        <v>297293.77</v>
      </c>
      <c r="M125" s="33">
        <v>3911162.72</v>
      </c>
      <c r="N125" s="33">
        <v>3019436.26</v>
      </c>
      <c r="O125" s="33">
        <v>3019436.26</v>
      </c>
      <c r="P125" s="32">
        <f>O125/K125*100</f>
        <v>63.00123127807274</v>
      </c>
      <c r="Q125" s="33">
        <f>L125+M125-O125</f>
        <v>1189020.2300000004</v>
      </c>
      <c r="R125" s="22"/>
      <c r="S125" s="27"/>
    </row>
    <row r="126" spans="1:19" s="28" customFormat="1" ht="12.75">
      <c r="A126" s="43"/>
      <c r="B126" s="77"/>
      <c r="C126" s="22">
        <v>905</v>
      </c>
      <c r="D126" s="23" t="s">
        <v>99</v>
      </c>
      <c r="E126" s="23" t="s">
        <v>111</v>
      </c>
      <c r="F126" s="23" t="s">
        <v>125</v>
      </c>
      <c r="G126" s="23" t="s">
        <v>23</v>
      </c>
      <c r="H126" s="23"/>
      <c r="I126" s="23"/>
      <c r="J126" s="100"/>
      <c r="K126" s="33">
        <v>22766775.92</v>
      </c>
      <c r="L126" s="33">
        <v>2672219.86</v>
      </c>
      <c r="M126" s="33">
        <v>17779001.29</v>
      </c>
      <c r="N126" s="33">
        <v>13997366.45</v>
      </c>
      <c r="O126" s="33">
        <v>13997366.45</v>
      </c>
      <c r="P126" s="32">
        <f>O126/K126*100</f>
        <v>61.481548811238085</v>
      </c>
      <c r="Q126" s="33">
        <f>L126+M126-O126</f>
        <v>6453854.699999999</v>
      </c>
      <c r="R126" s="22"/>
      <c r="S126" s="27"/>
    </row>
    <row r="127" spans="1:19" s="19" customFormat="1" ht="24" customHeight="1">
      <c r="A127" s="49">
        <v>21</v>
      </c>
      <c r="B127" s="125" t="s">
        <v>126</v>
      </c>
      <c r="C127" s="67">
        <v>905</v>
      </c>
      <c r="D127" s="68" t="s">
        <v>99</v>
      </c>
      <c r="E127" s="68" t="s">
        <v>111</v>
      </c>
      <c r="F127" s="68" t="s">
        <v>127</v>
      </c>
      <c r="G127" s="68" t="s">
        <v>23</v>
      </c>
      <c r="H127" s="68" t="s">
        <v>23</v>
      </c>
      <c r="I127" s="68"/>
      <c r="J127" s="48">
        <f>K127</f>
        <v>10848963.16</v>
      </c>
      <c r="K127" s="47">
        <f>SUM(K128:K135)</f>
        <v>10848963.16</v>
      </c>
      <c r="L127" s="47">
        <f>SUM(L128:L135)</f>
        <v>1147516.19</v>
      </c>
      <c r="M127" s="47">
        <f>SUM(M128:M135)</f>
        <v>1150098.4899999998</v>
      </c>
      <c r="N127" s="47">
        <f>SUM(N128:N135)</f>
        <v>1659476.0899999999</v>
      </c>
      <c r="O127" s="47">
        <f>SUM(O128:O135)</f>
        <v>1659476.0899999999</v>
      </c>
      <c r="P127" s="48">
        <f>O127/K127*100</f>
        <v>15.296172228867627</v>
      </c>
      <c r="Q127" s="47">
        <f>SUM(Q128:Q135)</f>
        <v>638138.59</v>
      </c>
      <c r="R127" s="67"/>
      <c r="S127" s="70"/>
    </row>
    <row r="128" spans="1:19" ht="12.75">
      <c r="A128" s="12"/>
      <c r="B128" s="125"/>
      <c r="C128" s="22">
        <v>905</v>
      </c>
      <c r="D128" s="23" t="s">
        <v>44</v>
      </c>
      <c r="E128" s="23" t="s">
        <v>28</v>
      </c>
      <c r="F128" s="63">
        <v>3700036</v>
      </c>
      <c r="G128" s="23" t="s">
        <v>29</v>
      </c>
      <c r="H128" s="23" t="s">
        <v>40</v>
      </c>
      <c r="I128" s="23"/>
      <c r="J128" s="22"/>
      <c r="K128" s="33">
        <v>8109377.03</v>
      </c>
      <c r="L128" s="33">
        <v>126933.68</v>
      </c>
      <c r="M128" s="33">
        <v>502180.16</v>
      </c>
      <c r="N128" s="33">
        <v>1437145.25</v>
      </c>
      <c r="O128" s="33">
        <v>1437145.25</v>
      </c>
      <c r="P128" s="32"/>
      <c r="Q128" s="33">
        <f>L128+M128-O128</f>
        <v>-808031.41</v>
      </c>
      <c r="R128" s="22"/>
      <c r="S128" s="27"/>
    </row>
    <row r="129" spans="1:19" ht="12.75">
      <c r="A129" s="12"/>
      <c r="B129" s="125"/>
      <c r="C129" s="22">
        <v>905</v>
      </c>
      <c r="D129" s="23" t="s">
        <v>44</v>
      </c>
      <c r="E129" s="23" t="s">
        <v>28</v>
      </c>
      <c r="F129" s="63">
        <v>3700036</v>
      </c>
      <c r="G129" s="23" t="s">
        <v>29</v>
      </c>
      <c r="H129" s="23" t="s">
        <v>40</v>
      </c>
      <c r="I129" s="23" t="s">
        <v>128</v>
      </c>
      <c r="J129" s="22"/>
      <c r="K129" s="33"/>
      <c r="L129" s="33">
        <v>1020582.51</v>
      </c>
      <c r="M129" s="33"/>
      <c r="N129" s="33"/>
      <c r="O129" s="33"/>
      <c r="P129" s="32"/>
      <c r="Q129" s="33">
        <f>L129+M129-O129</f>
        <v>1020582.51</v>
      </c>
      <c r="R129" s="22"/>
      <c r="S129" s="27"/>
    </row>
    <row r="130" spans="1:19" ht="12.75">
      <c r="A130" s="12"/>
      <c r="B130" s="125"/>
      <c r="C130" s="22">
        <v>905</v>
      </c>
      <c r="D130" s="23" t="s">
        <v>99</v>
      </c>
      <c r="E130" s="23" t="s">
        <v>111</v>
      </c>
      <c r="F130" s="63">
        <v>3700036</v>
      </c>
      <c r="G130" s="23" t="s">
        <v>102</v>
      </c>
      <c r="H130" s="23" t="s">
        <v>41</v>
      </c>
      <c r="I130" s="23"/>
      <c r="J130" s="22"/>
      <c r="K130" s="33">
        <v>943893.49</v>
      </c>
      <c r="L130" s="33">
        <v>0</v>
      </c>
      <c r="M130" s="33">
        <v>413587.49</v>
      </c>
      <c r="N130" s="33">
        <v>0</v>
      </c>
      <c r="O130" s="33">
        <v>0</v>
      </c>
      <c r="P130" s="32"/>
      <c r="Q130" s="33">
        <f>L130+M130-O130</f>
        <v>413587.49</v>
      </c>
      <c r="R130" s="22"/>
      <c r="S130" s="27"/>
    </row>
    <row r="131" spans="1:19" ht="12.75">
      <c r="A131" s="12"/>
      <c r="B131" s="125"/>
      <c r="C131" s="22">
        <v>905</v>
      </c>
      <c r="D131" s="23" t="s">
        <v>99</v>
      </c>
      <c r="E131" s="23" t="s">
        <v>111</v>
      </c>
      <c r="F131" s="63">
        <v>3700036</v>
      </c>
      <c r="G131" s="23" t="s">
        <v>29</v>
      </c>
      <c r="H131" s="23" t="s">
        <v>38</v>
      </c>
      <c r="I131" s="23"/>
      <c r="J131" s="22"/>
      <c r="K131" s="33">
        <v>880094</v>
      </c>
      <c r="L131" s="33">
        <v>0</v>
      </c>
      <c r="M131" s="33">
        <v>198742.2</v>
      </c>
      <c r="N131" s="33">
        <v>198742.2</v>
      </c>
      <c r="O131" s="33">
        <v>198742.2</v>
      </c>
      <c r="P131" s="32"/>
      <c r="Q131" s="33">
        <f>L131+M131-O131</f>
        <v>0</v>
      </c>
      <c r="R131" s="22"/>
      <c r="S131" s="27"/>
    </row>
    <row r="132" spans="1:19" ht="12.75">
      <c r="A132" s="12"/>
      <c r="B132" s="125"/>
      <c r="C132" s="22">
        <v>905</v>
      </c>
      <c r="D132" s="23" t="s">
        <v>99</v>
      </c>
      <c r="E132" s="23" t="s">
        <v>111</v>
      </c>
      <c r="F132" s="63">
        <v>3700036</v>
      </c>
      <c r="G132" s="23" t="s">
        <v>101</v>
      </c>
      <c r="H132" s="23" t="s">
        <v>31</v>
      </c>
      <c r="I132" s="23"/>
      <c r="J132" s="22"/>
      <c r="K132" s="33">
        <v>40588.64</v>
      </c>
      <c r="L132" s="33"/>
      <c r="M132" s="33">
        <v>35588.64</v>
      </c>
      <c r="N132" s="33">
        <v>23588.64</v>
      </c>
      <c r="O132" s="33">
        <v>23588.64</v>
      </c>
      <c r="P132" s="32"/>
      <c r="Q132" s="33">
        <f>L132+M132-O132</f>
        <v>12000</v>
      </c>
      <c r="R132" s="22"/>
      <c r="S132" s="27"/>
    </row>
    <row r="133" spans="1:19" ht="12.75">
      <c r="A133" s="12"/>
      <c r="B133" s="125"/>
      <c r="C133" s="22">
        <v>905</v>
      </c>
      <c r="D133" s="23" t="s">
        <v>99</v>
      </c>
      <c r="E133" s="23" t="s">
        <v>111</v>
      </c>
      <c r="F133" s="63">
        <v>3700036</v>
      </c>
      <c r="G133" s="23" t="s">
        <v>29</v>
      </c>
      <c r="H133" s="23" t="s">
        <v>41</v>
      </c>
      <c r="I133" s="23"/>
      <c r="J133" s="22"/>
      <c r="K133" s="33">
        <v>10000</v>
      </c>
      <c r="L133" s="33"/>
      <c r="M133" s="33"/>
      <c r="N133" s="33"/>
      <c r="O133" s="33"/>
      <c r="P133" s="32"/>
      <c r="Q133" s="33"/>
      <c r="R133" s="22"/>
      <c r="S133" s="27"/>
    </row>
    <row r="134" spans="1:19" ht="12.75">
      <c r="A134" s="12"/>
      <c r="B134" s="125"/>
      <c r="C134" s="22">
        <v>905</v>
      </c>
      <c r="D134" s="23" t="s">
        <v>99</v>
      </c>
      <c r="E134" s="23" t="s">
        <v>111</v>
      </c>
      <c r="F134" s="63">
        <v>3700036</v>
      </c>
      <c r="G134" s="23" t="s">
        <v>29</v>
      </c>
      <c r="H134" s="23" t="s">
        <v>40</v>
      </c>
      <c r="I134" s="23"/>
      <c r="J134" s="22"/>
      <c r="K134" s="33">
        <v>540510</v>
      </c>
      <c r="L134" s="33"/>
      <c r="M134" s="33"/>
      <c r="N134" s="33"/>
      <c r="O134" s="33"/>
      <c r="P134" s="32"/>
      <c r="Q134" s="33"/>
      <c r="R134" s="22"/>
      <c r="S134" s="27"/>
    </row>
    <row r="135" spans="1:19" ht="12.75">
      <c r="A135" s="43"/>
      <c r="B135" s="125"/>
      <c r="C135" s="22">
        <v>905</v>
      </c>
      <c r="D135" s="22" t="s">
        <v>99</v>
      </c>
      <c r="E135" s="22" t="s">
        <v>111</v>
      </c>
      <c r="F135" s="63">
        <v>3700036</v>
      </c>
      <c r="G135" s="23" t="s">
        <v>29</v>
      </c>
      <c r="H135" s="23" t="s">
        <v>35</v>
      </c>
      <c r="I135" s="23"/>
      <c r="J135" s="22"/>
      <c r="K135" s="33">
        <v>324500</v>
      </c>
      <c r="L135" s="33">
        <v>0</v>
      </c>
      <c r="M135" s="33">
        <v>0</v>
      </c>
      <c r="N135" s="33">
        <v>0</v>
      </c>
      <c r="O135" s="33">
        <v>0</v>
      </c>
      <c r="P135" s="32"/>
      <c r="Q135" s="33">
        <v>0</v>
      </c>
      <c r="R135" s="22"/>
      <c r="S135" s="27"/>
    </row>
    <row r="136" spans="1:19" ht="24" customHeight="1">
      <c r="A136" s="49">
        <v>22</v>
      </c>
      <c r="B136" s="126" t="s">
        <v>129</v>
      </c>
      <c r="C136" s="67">
        <v>902</v>
      </c>
      <c r="D136" s="68" t="s">
        <v>44</v>
      </c>
      <c r="E136" s="68" t="s">
        <v>95</v>
      </c>
      <c r="F136" s="68" t="s">
        <v>130</v>
      </c>
      <c r="G136" s="68" t="s">
        <v>29</v>
      </c>
      <c r="H136" s="68" t="s">
        <v>23</v>
      </c>
      <c r="I136" s="72"/>
      <c r="J136" s="48">
        <f>K136</f>
        <v>115000</v>
      </c>
      <c r="K136" s="48">
        <f>SUM(K137:K138)</f>
        <v>115000</v>
      </c>
      <c r="L136" s="48">
        <f>SUM(L137:L138)</f>
        <v>0</v>
      </c>
      <c r="M136" s="48">
        <f>SUM(M137:M138)</f>
        <v>52000</v>
      </c>
      <c r="N136" s="47">
        <f>SUM(N137:N138)</f>
        <v>0</v>
      </c>
      <c r="O136" s="48">
        <f>SUM(O137:O138)</f>
        <v>0</v>
      </c>
      <c r="P136" s="48">
        <f>O136/K136*100</f>
        <v>0</v>
      </c>
      <c r="Q136" s="47">
        <f>L136+M136-O136</f>
        <v>52000</v>
      </c>
      <c r="R136" s="127"/>
      <c r="S136" s="74"/>
    </row>
    <row r="137" spans="1:19" s="28" customFormat="1" ht="15.75" customHeight="1">
      <c r="A137" s="12"/>
      <c r="B137" s="126"/>
      <c r="C137" s="22">
        <v>902</v>
      </c>
      <c r="D137" s="23" t="s">
        <v>44</v>
      </c>
      <c r="E137" s="23" t="s">
        <v>95</v>
      </c>
      <c r="F137" s="23" t="s">
        <v>130</v>
      </c>
      <c r="G137" s="23" t="s">
        <v>29</v>
      </c>
      <c r="H137" s="23" t="s">
        <v>38</v>
      </c>
      <c r="I137" s="23"/>
      <c r="J137" s="24"/>
      <c r="K137" s="24">
        <v>65000</v>
      </c>
      <c r="L137" s="24"/>
      <c r="M137" s="33">
        <v>2000</v>
      </c>
      <c r="N137" s="33">
        <v>0</v>
      </c>
      <c r="O137" s="33">
        <v>0</v>
      </c>
      <c r="P137" s="32">
        <f>O137/K137*100</f>
        <v>0</v>
      </c>
      <c r="Q137" s="33">
        <f>M137-N137</f>
        <v>2000</v>
      </c>
      <c r="R137" s="127"/>
      <c r="S137" s="27"/>
    </row>
    <row r="138" spans="1:19" s="28" customFormat="1" ht="20.25" customHeight="1">
      <c r="A138" s="43"/>
      <c r="B138" s="126"/>
      <c r="C138" s="22">
        <v>902</v>
      </c>
      <c r="D138" s="23" t="s">
        <v>44</v>
      </c>
      <c r="E138" s="23" t="s">
        <v>95</v>
      </c>
      <c r="F138" s="23" t="s">
        <v>130</v>
      </c>
      <c r="G138" s="23" t="s">
        <v>29</v>
      </c>
      <c r="H138" s="23" t="s">
        <v>31</v>
      </c>
      <c r="I138" s="23"/>
      <c r="J138" s="24"/>
      <c r="K138" s="24">
        <v>50000</v>
      </c>
      <c r="L138" s="24"/>
      <c r="M138" s="33">
        <v>50000</v>
      </c>
      <c r="N138" s="33">
        <v>0</v>
      </c>
      <c r="O138" s="33">
        <v>0</v>
      </c>
      <c r="P138" s="32"/>
      <c r="Q138" s="33">
        <f>M138-N138</f>
        <v>50000</v>
      </c>
      <c r="R138" s="127"/>
      <c r="S138" s="27"/>
    </row>
    <row r="139" spans="1:19" ht="49.5" customHeight="1">
      <c r="A139" s="49">
        <v>23</v>
      </c>
      <c r="B139" s="128" t="s">
        <v>131</v>
      </c>
      <c r="C139" s="73">
        <v>905</v>
      </c>
      <c r="D139" s="72" t="s">
        <v>99</v>
      </c>
      <c r="E139" s="72" t="s">
        <v>111</v>
      </c>
      <c r="F139" s="72" t="s">
        <v>132</v>
      </c>
      <c r="G139" s="72" t="s">
        <v>29</v>
      </c>
      <c r="H139" s="72" t="s">
        <v>23</v>
      </c>
      <c r="I139" s="72"/>
      <c r="J139" s="48">
        <f>K139</f>
        <v>100000</v>
      </c>
      <c r="K139" s="48">
        <f>SUM(K140:K141)</f>
        <v>100000</v>
      </c>
      <c r="L139" s="48">
        <f>SUM(L140:L141)</f>
        <v>0</v>
      </c>
      <c r="M139" s="48">
        <f>SUM(M140:M141)</f>
        <v>0</v>
      </c>
      <c r="N139" s="47">
        <f>SUM(N140:N141)</f>
        <v>0</v>
      </c>
      <c r="O139" s="48">
        <f>SUM(O140:O141)</f>
        <v>0</v>
      </c>
      <c r="P139" s="32">
        <f>O139/K139*100</f>
        <v>0</v>
      </c>
      <c r="Q139" s="48">
        <f>L139+M139-O139</f>
        <v>0</v>
      </c>
      <c r="R139" s="129"/>
      <c r="S139" s="74"/>
    </row>
    <row r="140" spans="1:19" s="28" customFormat="1" ht="18.75" customHeight="1">
      <c r="A140" s="12"/>
      <c r="B140" s="130"/>
      <c r="C140" s="22">
        <v>905</v>
      </c>
      <c r="D140" s="23" t="s">
        <v>99</v>
      </c>
      <c r="E140" s="23" t="s">
        <v>111</v>
      </c>
      <c r="F140" s="23" t="s">
        <v>132</v>
      </c>
      <c r="G140" s="23" t="s">
        <v>29</v>
      </c>
      <c r="H140" s="23" t="s">
        <v>38</v>
      </c>
      <c r="I140" s="23"/>
      <c r="J140" s="24"/>
      <c r="K140" s="24">
        <v>94000</v>
      </c>
      <c r="L140" s="33"/>
      <c r="M140" s="33">
        <v>0</v>
      </c>
      <c r="N140" s="33">
        <v>0</v>
      </c>
      <c r="O140" s="33">
        <v>0</v>
      </c>
      <c r="P140" s="32">
        <f>O140/K140*100</f>
        <v>0</v>
      </c>
      <c r="Q140" s="33">
        <f>L140+M140-O140</f>
        <v>0</v>
      </c>
      <c r="R140" s="131"/>
      <c r="S140" s="27"/>
    </row>
    <row r="141" spans="1:19" s="28" customFormat="1" ht="12.75">
      <c r="A141" s="43"/>
      <c r="B141" s="77"/>
      <c r="C141" s="22">
        <v>905</v>
      </c>
      <c r="D141" s="23" t="s">
        <v>99</v>
      </c>
      <c r="E141" s="23" t="s">
        <v>111</v>
      </c>
      <c r="F141" s="23" t="s">
        <v>132</v>
      </c>
      <c r="G141" s="23" t="s">
        <v>29</v>
      </c>
      <c r="H141" s="23" t="s">
        <v>41</v>
      </c>
      <c r="I141" s="23"/>
      <c r="J141" s="24"/>
      <c r="K141" s="24">
        <v>6000</v>
      </c>
      <c r="L141" s="33"/>
      <c r="M141" s="33"/>
      <c r="N141" s="33"/>
      <c r="O141" s="33"/>
      <c r="P141" s="32">
        <f>O141/K141*100</f>
        <v>0</v>
      </c>
      <c r="Q141" s="33">
        <f>L141+M141-O141</f>
        <v>0</v>
      </c>
      <c r="R141" s="131"/>
      <c r="S141" s="27"/>
    </row>
    <row r="142" spans="1:23" ht="82.5" customHeight="1">
      <c r="A142" s="109">
        <v>24</v>
      </c>
      <c r="B142" s="45" t="s">
        <v>133</v>
      </c>
      <c r="C142" s="67">
        <v>902</v>
      </c>
      <c r="D142" s="68" t="s">
        <v>111</v>
      </c>
      <c r="E142" s="68" t="s">
        <v>53</v>
      </c>
      <c r="F142" s="68" t="s">
        <v>134</v>
      </c>
      <c r="G142" s="68" t="s">
        <v>29</v>
      </c>
      <c r="H142" s="68" t="s">
        <v>38</v>
      </c>
      <c r="I142" s="68"/>
      <c r="J142" s="48">
        <f>K142</f>
        <v>5000</v>
      </c>
      <c r="K142" s="48">
        <v>5000</v>
      </c>
      <c r="L142" s="47">
        <v>0</v>
      </c>
      <c r="M142" s="47">
        <v>0</v>
      </c>
      <c r="N142" s="47">
        <v>0</v>
      </c>
      <c r="O142" s="47">
        <v>0</v>
      </c>
      <c r="P142" s="48">
        <f>O142/K142*100</f>
        <v>0</v>
      </c>
      <c r="Q142" s="47">
        <f>L142+M142-O142</f>
        <v>0</v>
      </c>
      <c r="R142" s="132"/>
      <c r="S142" s="70"/>
      <c r="T142" s="19"/>
      <c r="U142" s="19"/>
      <c r="V142" s="19"/>
      <c r="W142" s="19"/>
    </row>
    <row r="143" spans="1:19" ht="44.25" customHeight="1">
      <c r="A143" s="49">
        <v>25</v>
      </c>
      <c r="B143" s="66" t="s">
        <v>135</v>
      </c>
      <c r="C143" s="67">
        <v>902</v>
      </c>
      <c r="D143" s="68" t="s">
        <v>50</v>
      </c>
      <c r="E143" s="68" t="s">
        <v>86</v>
      </c>
      <c r="F143" s="68" t="s">
        <v>136</v>
      </c>
      <c r="G143" s="68" t="s">
        <v>29</v>
      </c>
      <c r="H143" s="72"/>
      <c r="I143" s="72"/>
      <c r="J143" s="48">
        <f>K143</f>
        <v>1550000</v>
      </c>
      <c r="K143" s="48">
        <f>SUM(K144:K144)</f>
        <v>1550000</v>
      </c>
      <c r="L143" s="48">
        <f>SUM(L144:L144)</f>
        <v>0</v>
      </c>
      <c r="M143" s="48">
        <f>SUM(M144:M144)</f>
        <v>1500000</v>
      </c>
      <c r="N143" s="47">
        <f>SUM(N144:N144)</f>
        <v>1500000</v>
      </c>
      <c r="O143" s="48">
        <f>SUM(O144:O144)</f>
        <v>1500000</v>
      </c>
      <c r="P143" s="48">
        <f>O143/K143*100</f>
        <v>96.7741935483871</v>
      </c>
      <c r="Q143" s="47">
        <f>L143+M143-O143</f>
        <v>0</v>
      </c>
      <c r="R143" s="132"/>
      <c r="S143" s="70"/>
    </row>
    <row r="144" spans="1:19" ht="12.75">
      <c r="A144" s="43"/>
      <c r="B144" s="75"/>
      <c r="C144" s="58">
        <v>902</v>
      </c>
      <c r="D144" s="23" t="s">
        <v>50</v>
      </c>
      <c r="E144" s="23" t="s">
        <v>86</v>
      </c>
      <c r="F144" s="23" t="s">
        <v>136</v>
      </c>
      <c r="G144" s="23" t="s">
        <v>29</v>
      </c>
      <c r="H144" s="23" t="s">
        <v>41</v>
      </c>
      <c r="I144" s="23"/>
      <c r="J144" s="48"/>
      <c r="K144" s="24">
        <v>1550000</v>
      </c>
      <c r="L144" s="24"/>
      <c r="M144" s="33">
        <v>1500000</v>
      </c>
      <c r="N144" s="33">
        <v>1500000</v>
      </c>
      <c r="O144" s="33">
        <v>1500000</v>
      </c>
      <c r="P144" s="33"/>
      <c r="Q144" s="33">
        <f>M144-N144</f>
        <v>0</v>
      </c>
      <c r="R144" s="132"/>
      <c r="S144" s="70"/>
    </row>
    <row r="145" spans="1:19" s="19" customFormat="1" ht="41.25" customHeight="1">
      <c r="A145" s="49">
        <v>26</v>
      </c>
      <c r="B145" s="124" t="s">
        <v>137</v>
      </c>
      <c r="C145" s="67">
        <v>902</v>
      </c>
      <c r="D145" s="68" t="s">
        <v>44</v>
      </c>
      <c r="E145" s="68" t="s">
        <v>95</v>
      </c>
      <c r="F145" s="68" t="s">
        <v>138</v>
      </c>
      <c r="G145" s="68" t="s">
        <v>23</v>
      </c>
      <c r="H145" s="68" t="s">
        <v>23</v>
      </c>
      <c r="I145" s="68"/>
      <c r="J145" s="48">
        <f>K145</f>
        <v>500000</v>
      </c>
      <c r="K145" s="48">
        <f>K146+K151+K150</f>
        <v>500000</v>
      </c>
      <c r="L145" s="48">
        <f>L146+L151+L150</f>
        <v>0</v>
      </c>
      <c r="M145" s="48">
        <f>M146+M151+M150</f>
        <v>37350</v>
      </c>
      <c r="N145" s="47">
        <f>N146+N151+N150</f>
        <v>0</v>
      </c>
      <c r="O145" s="48">
        <f>O146+O151+O150</f>
        <v>0</v>
      </c>
      <c r="P145" s="48">
        <f>O145/K145*100</f>
        <v>0</v>
      </c>
      <c r="Q145" s="48">
        <f>Q146+Q151+Q150</f>
        <v>37350</v>
      </c>
      <c r="R145" s="133"/>
      <c r="S145" s="134"/>
    </row>
    <row r="146" spans="1:19" s="28" customFormat="1" ht="12.75">
      <c r="A146" s="12"/>
      <c r="B146" s="124"/>
      <c r="C146" s="22">
        <v>902</v>
      </c>
      <c r="D146" s="23" t="s">
        <v>44</v>
      </c>
      <c r="E146" s="23" t="s">
        <v>95</v>
      </c>
      <c r="F146" s="23" t="s">
        <v>138</v>
      </c>
      <c r="G146" s="23" t="s">
        <v>23</v>
      </c>
      <c r="H146" s="23" t="s">
        <v>23</v>
      </c>
      <c r="I146" s="23"/>
      <c r="J146" s="24"/>
      <c r="K146" s="24">
        <f>SUM(K147:K149)</f>
        <v>500000</v>
      </c>
      <c r="L146" s="24">
        <f>SUM(L147:L149)</f>
        <v>0</v>
      </c>
      <c r="M146" s="24">
        <f>SUM(M147:M149)</f>
        <v>37350</v>
      </c>
      <c r="N146" s="33">
        <v>0</v>
      </c>
      <c r="O146" s="24">
        <f>SUM(O147:O149)</f>
        <v>0</v>
      </c>
      <c r="P146" s="32">
        <f>O146/K146*100</f>
        <v>0</v>
      </c>
      <c r="Q146" s="24">
        <f>SUM(Q147:Q149)</f>
        <v>37350</v>
      </c>
      <c r="R146" s="133"/>
      <c r="S146" s="134"/>
    </row>
    <row r="147" spans="1:19" s="28" customFormat="1" ht="12.75">
      <c r="A147" s="12"/>
      <c r="B147" s="124"/>
      <c r="C147" s="22">
        <v>902</v>
      </c>
      <c r="D147" s="23" t="s">
        <v>44</v>
      </c>
      <c r="E147" s="23" t="s">
        <v>95</v>
      </c>
      <c r="F147" s="23" t="s">
        <v>138</v>
      </c>
      <c r="G147" s="23" t="s">
        <v>29</v>
      </c>
      <c r="H147" s="23" t="s">
        <v>38</v>
      </c>
      <c r="I147" s="23"/>
      <c r="J147" s="24"/>
      <c r="K147" s="24">
        <v>51000</v>
      </c>
      <c r="L147" s="33"/>
      <c r="M147" s="33">
        <v>33000</v>
      </c>
      <c r="N147" s="33">
        <v>0</v>
      </c>
      <c r="O147" s="33">
        <v>0</v>
      </c>
      <c r="P147" s="32"/>
      <c r="Q147" s="33">
        <f>L147+M147-O147</f>
        <v>33000</v>
      </c>
      <c r="R147" s="133"/>
      <c r="S147" s="134"/>
    </row>
    <row r="148" spans="1:19" s="28" customFormat="1" ht="12.75">
      <c r="A148" s="12"/>
      <c r="B148" s="124"/>
      <c r="C148" s="22">
        <v>902</v>
      </c>
      <c r="D148" s="23" t="s">
        <v>44</v>
      </c>
      <c r="E148" s="23" t="s">
        <v>95</v>
      </c>
      <c r="F148" s="23" t="s">
        <v>139</v>
      </c>
      <c r="G148" s="23" t="s">
        <v>101</v>
      </c>
      <c r="H148" s="23" t="s">
        <v>118</v>
      </c>
      <c r="I148" s="23"/>
      <c r="J148" s="24"/>
      <c r="K148" s="24">
        <v>300000</v>
      </c>
      <c r="L148" s="33"/>
      <c r="M148" s="33">
        <v>0</v>
      </c>
      <c r="N148" s="33">
        <v>0</v>
      </c>
      <c r="O148" s="33">
        <v>0</v>
      </c>
      <c r="P148" s="32"/>
      <c r="Q148" s="33">
        <f>L148+M148-O148</f>
        <v>0</v>
      </c>
      <c r="R148" s="133"/>
      <c r="S148" s="134"/>
    </row>
    <row r="149" spans="1:19" s="28" customFormat="1" ht="12.75">
      <c r="A149" s="12"/>
      <c r="B149" s="124"/>
      <c r="C149" s="22">
        <v>902</v>
      </c>
      <c r="D149" s="23" t="s">
        <v>44</v>
      </c>
      <c r="E149" s="23" t="s">
        <v>95</v>
      </c>
      <c r="F149" s="23" t="s">
        <v>138</v>
      </c>
      <c r="G149" s="23" t="s">
        <v>29</v>
      </c>
      <c r="H149" s="23" t="s">
        <v>31</v>
      </c>
      <c r="I149" s="23"/>
      <c r="J149" s="24"/>
      <c r="K149" s="24">
        <v>149000</v>
      </c>
      <c r="L149" s="33"/>
      <c r="M149" s="33">
        <v>4350</v>
      </c>
      <c r="N149" s="33">
        <v>0</v>
      </c>
      <c r="O149" s="33">
        <v>0</v>
      </c>
      <c r="P149" s="32"/>
      <c r="Q149" s="33">
        <f>L149+M149-O149</f>
        <v>4350</v>
      </c>
      <c r="R149" s="133"/>
      <c r="S149" s="134"/>
    </row>
    <row r="150" spans="1:19" s="28" customFormat="1" ht="12.75">
      <c r="A150" s="12"/>
      <c r="B150" s="85" t="s">
        <v>140</v>
      </c>
      <c r="C150" s="22">
        <v>902</v>
      </c>
      <c r="D150" s="23" t="s">
        <v>44</v>
      </c>
      <c r="E150" s="23" t="s">
        <v>95</v>
      </c>
      <c r="F150" s="23" t="s">
        <v>141</v>
      </c>
      <c r="G150" s="23" t="s">
        <v>105</v>
      </c>
      <c r="H150" s="23" t="s">
        <v>118</v>
      </c>
      <c r="I150" s="23"/>
      <c r="J150" s="24">
        <v>0</v>
      </c>
      <c r="K150" s="24">
        <v>0</v>
      </c>
      <c r="L150" s="33">
        <v>0</v>
      </c>
      <c r="M150" s="33">
        <v>0</v>
      </c>
      <c r="N150" s="33">
        <v>0</v>
      </c>
      <c r="O150" s="33">
        <v>0</v>
      </c>
      <c r="P150" s="32">
        <v>0</v>
      </c>
      <c r="Q150" s="33">
        <f>L150+M150-O150</f>
        <v>0</v>
      </c>
      <c r="R150" s="133"/>
      <c r="S150" s="134"/>
    </row>
    <row r="151" spans="1:19" s="28" customFormat="1" ht="12.75">
      <c r="A151" s="43"/>
      <c r="B151" s="77" t="s">
        <v>67</v>
      </c>
      <c r="C151" s="22">
        <v>902</v>
      </c>
      <c r="D151" s="23" t="s">
        <v>44</v>
      </c>
      <c r="E151" s="23" t="s">
        <v>95</v>
      </c>
      <c r="F151" s="23" t="s">
        <v>142</v>
      </c>
      <c r="G151" s="23" t="s">
        <v>143</v>
      </c>
      <c r="H151" s="23" t="s">
        <v>118</v>
      </c>
      <c r="I151" s="23"/>
      <c r="J151" s="24">
        <v>0</v>
      </c>
      <c r="K151" s="24">
        <v>0</v>
      </c>
      <c r="L151" s="24"/>
      <c r="M151" s="24">
        <v>0</v>
      </c>
      <c r="N151" s="33">
        <v>0</v>
      </c>
      <c r="O151" s="24">
        <v>0</v>
      </c>
      <c r="P151" s="32"/>
      <c r="Q151" s="24"/>
      <c r="R151" s="133"/>
      <c r="S151" s="134"/>
    </row>
    <row r="152" spans="1:19" ht="25.5" customHeight="1">
      <c r="A152" s="49">
        <v>27</v>
      </c>
      <c r="B152" s="81" t="s">
        <v>144</v>
      </c>
      <c r="C152" s="67">
        <v>0</v>
      </c>
      <c r="D152" s="68" t="s">
        <v>24</v>
      </c>
      <c r="E152" s="68" t="s">
        <v>24</v>
      </c>
      <c r="F152" s="68" t="s">
        <v>65</v>
      </c>
      <c r="G152" s="68" t="s">
        <v>23</v>
      </c>
      <c r="H152" s="68" t="s">
        <v>23</v>
      </c>
      <c r="I152" s="68"/>
      <c r="J152" s="48">
        <f>K152</f>
        <v>150000</v>
      </c>
      <c r="K152" s="47">
        <f>SUM(K153:K154)</f>
        <v>150000</v>
      </c>
      <c r="L152" s="47">
        <f>SUM(L153:L154)</f>
        <v>0</v>
      </c>
      <c r="M152" s="47">
        <f>SUM(M153:M154)</f>
        <v>50000</v>
      </c>
      <c r="N152" s="47">
        <f>SUM(N153:N154)</f>
        <v>50000</v>
      </c>
      <c r="O152" s="47">
        <f>SUM(O153:O154)</f>
        <v>50000</v>
      </c>
      <c r="P152" s="48">
        <f>O152/K152*100</f>
        <v>33.33333333333333</v>
      </c>
      <c r="Q152" s="47">
        <f>Q153+Q154</f>
        <v>0</v>
      </c>
      <c r="R152" s="132"/>
      <c r="S152" s="135"/>
    </row>
    <row r="153" spans="1:19" s="28" customFormat="1" ht="12.75">
      <c r="A153" s="12"/>
      <c r="B153" s="83"/>
      <c r="C153" s="22">
        <v>902</v>
      </c>
      <c r="D153" s="23" t="s">
        <v>44</v>
      </c>
      <c r="E153" s="23" t="s">
        <v>95</v>
      </c>
      <c r="F153" s="23" t="s">
        <v>145</v>
      </c>
      <c r="G153" s="23" t="s">
        <v>29</v>
      </c>
      <c r="H153" s="23" t="s">
        <v>31</v>
      </c>
      <c r="I153" s="23"/>
      <c r="J153" s="24"/>
      <c r="K153" s="33">
        <v>50000</v>
      </c>
      <c r="L153" s="33"/>
      <c r="M153" s="33">
        <v>50000</v>
      </c>
      <c r="N153" s="33">
        <v>50000</v>
      </c>
      <c r="O153" s="33">
        <v>50000</v>
      </c>
      <c r="P153" s="32"/>
      <c r="Q153" s="33">
        <f>L153+M153-O153</f>
        <v>0</v>
      </c>
      <c r="R153" s="131"/>
      <c r="S153" s="135"/>
    </row>
    <row r="154" spans="1:19" s="28" customFormat="1" ht="12.75">
      <c r="A154" s="43"/>
      <c r="B154" s="84"/>
      <c r="C154" s="22">
        <v>906</v>
      </c>
      <c r="D154" s="23" t="s">
        <v>27</v>
      </c>
      <c r="E154" s="23" t="s">
        <v>50</v>
      </c>
      <c r="F154" s="23" t="s">
        <v>146</v>
      </c>
      <c r="G154" s="23" t="s">
        <v>33</v>
      </c>
      <c r="H154" s="23" t="s">
        <v>34</v>
      </c>
      <c r="I154" s="23" t="s">
        <v>147</v>
      </c>
      <c r="J154" s="24"/>
      <c r="K154" s="33">
        <v>100000</v>
      </c>
      <c r="L154" s="33"/>
      <c r="M154" s="33">
        <v>0</v>
      </c>
      <c r="N154" s="33">
        <v>0</v>
      </c>
      <c r="O154" s="33">
        <v>0</v>
      </c>
      <c r="P154" s="32">
        <f>O154/K154*100</f>
        <v>0</v>
      </c>
      <c r="Q154" s="33">
        <f>L154+M154-O154</f>
        <v>0</v>
      </c>
      <c r="R154" s="136"/>
      <c r="S154" s="137"/>
    </row>
    <row r="155" spans="1:19" ht="27.75" customHeight="1">
      <c r="A155" s="49">
        <v>28</v>
      </c>
      <c r="B155" s="81" t="s">
        <v>148</v>
      </c>
      <c r="C155" s="67">
        <v>902</v>
      </c>
      <c r="D155" s="68" t="s">
        <v>149</v>
      </c>
      <c r="E155" s="68" t="s">
        <v>111</v>
      </c>
      <c r="F155" s="68" t="s">
        <v>150</v>
      </c>
      <c r="G155" s="68" t="s">
        <v>23</v>
      </c>
      <c r="H155" s="68" t="s">
        <v>147</v>
      </c>
      <c r="I155" s="68"/>
      <c r="J155" s="48">
        <f>K155</f>
        <v>1029972</v>
      </c>
      <c r="K155" s="47">
        <f>SUM(K156:K158)</f>
        <v>1029972</v>
      </c>
      <c r="L155" s="48">
        <f>SUM(L156:L158)</f>
        <v>0</v>
      </c>
      <c r="M155" s="47">
        <f>SUM(M156:M158)</f>
        <v>0</v>
      </c>
      <c r="N155" s="47">
        <f>SUM(N156:N158)</f>
        <v>0</v>
      </c>
      <c r="O155" s="47">
        <f>SUM(O156:O158)</f>
        <v>0</v>
      </c>
      <c r="P155" s="32">
        <f>O155/K155*100</f>
        <v>0</v>
      </c>
      <c r="Q155" s="47">
        <f>SUM(Q156:Q158)</f>
        <v>0</v>
      </c>
      <c r="R155" s="127"/>
      <c r="S155" s="138"/>
    </row>
    <row r="156" spans="1:19" s="28" customFormat="1" ht="12.75" customHeight="1">
      <c r="A156" s="12"/>
      <c r="B156" s="83"/>
      <c r="C156" s="22" t="s">
        <v>151</v>
      </c>
      <c r="D156" s="23" t="s">
        <v>149</v>
      </c>
      <c r="E156" s="23" t="s">
        <v>111</v>
      </c>
      <c r="F156" s="23" t="s">
        <v>152</v>
      </c>
      <c r="G156" s="23" t="s">
        <v>153</v>
      </c>
      <c r="H156" s="23" t="s">
        <v>147</v>
      </c>
      <c r="I156" s="23"/>
      <c r="J156" s="24"/>
      <c r="K156" s="24">
        <v>372108</v>
      </c>
      <c r="L156" s="33"/>
      <c r="M156" s="33">
        <v>0</v>
      </c>
      <c r="N156" s="33">
        <v>0</v>
      </c>
      <c r="O156" s="33">
        <v>0</v>
      </c>
      <c r="P156" s="32"/>
      <c r="Q156" s="33">
        <f>L156+M156-O156</f>
        <v>0</v>
      </c>
      <c r="R156" s="127"/>
      <c r="S156" s="138"/>
    </row>
    <row r="157" spans="1:19" s="28" customFormat="1" ht="12.75" customHeight="1">
      <c r="A157" s="12"/>
      <c r="B157" s="83"/>
      <c r="C157" s="22" t="s">
        <v>128</v>
      </c>
      <c r="D157" s="23" t="s">
        <v>149</v>
      </c>
      <c r="E157" s="23" t="s">
        <v>111</v>
      </c>
      <c r="F157" s="23" t="s">
        <v>154</v>
      </c>
      <c r="G157" s="23" t="s">
        <v>153</v>
      </c>
      <c r="H157" s="23" t="s">
        <v>147</v>
      </c>
      <c r="I157" s="23"/>
      <c r="J157" s="24"/>
      <c r="K157" s="24">
        <v>157864</v>
      </c>
      <c r="L157" s="33"/>
      <c r="M157" s="33">
        <v>0</v>
      </c>
      <c r="N157" s="33">
        <v>0</v>
      </c>
      <c r="O157" s="33">
        <v>0</v>
      </c>
      <c r="P157" s="32"/>
      <c r="Q157" s="33">
        <f>L157+M157-O157</f>
        <v>0</v>
      </c>
      <c r="R157" s="127"/>
      <c r="S157" s="138"/>
    </row>
    <row r="158" spans="1:19" s="28" customFormat="1" ht="16.5" customHeight="1">
      <c r="A158" s="43"/>
      <c r="B158" s="84"/>
      <c r="C158" s="22" t="s">
        <v>155</v>
      </c>
      <c r="D158" s="23" t="s">
        <v>149</v>
      </c>
      <c r="E158" s="23" t="s">
        <v>111</v>
      </c>
      <c r="F158" s="23" t="s">
        <v>150</v>
      </c>
      <c r="G158" s="23" t="s">
        <v>153</v>
      </c>
      <c r="H158" s="23" t="s">
        <v>147</v>
      </c>
      <c r="I158" s="23"/>
      <c r="J158" s="24"/>
      <c r="K158" s="24">
        <v>500000</v>
      </c>
      <c r="L158" s="33"/>
      <c r="M158" s="33">
        <v>0</v>
      </c>
      <c r="N158" s="33">
        <v>0</v>
      </c>
      <c r="O158" s="33">
        <v>0</v>
      </c>
      <c r="P158" s="32">
        <f aca="true" t="shared" si="7" ref="P158:P163">O158/K158*100</f>
        <v>0</v>
      </c>
      <c r="Q158" s="33">
        <f>L158+M158-O158</f>
        <v>0</v>
      </c>
      <c r="R158" s="127"/>
      <c r="S158" s="138"/>
    </row>
    <row r="159" spans="1:19" ht="21" customHeight="1">
      <c r="A159" s="49">
        <v>29</v>
      </c>
      <c r="B159" s="125" t="s">
        <v>156</v>
      </c>
      <c r="C159" s="67">
        <v>0</v>
      </c>
      <c r="D159" s="68" t="s">
        <v>157</v>
      </c>
      <c r="E159" s="68" t="s">
        <v>50</v>
      </c>
      <c r="F159" s="68" t="s">
        <v>158</v>
      </c>
      <c r="G159" s="68" t="s">
        <v>23</v>
      </c>
      <c r="H159" s="68" t="s">
        <v>23</v>
      </c>
      <c r="I159" s="68"/>
      <c r="J159" s="48">
        <f>K159</f>
        <v>4932240</v>
      </c>
      <c r="K159" s="47">
        <f>K160+K165+K166+K167</f>
        <v>4932240</v>
      </c>
      <c r="L159" s="47">
        <f>L160+L165+L166+L167</f>
        <v>-117</v>
      </c>
      <c r="M159" s="47">
        <f>M160+M165+M166+M167</f>
        <v>3263960.5999999996</v>
      </c>
      <c r="N159" s="47">
        <f>N160+N165+N166+N167</f>
        <v>2151929.05</v>
      </c>
      <c r="O159" s="47">
        <f>O160+O165+O166+O167</f>
        <v>2151929.05</v>
      </c>
      <c r="P159" s="32">
        <f t="shared" si="7"/>
        <v>43.62985276466676</v>
      </c>
      <c r="Q159" s="47">
        <f>Q160+Q165+Q166+Q167</f>
        <v>1111914.5499999998</v>
      </c>
      <c r="R159" s="132"/>
      <c r="S159" s="80"/>
    </row>
    <row r="160" spans="1:19" ht="14.25" customHeight="1">
      <c r="A160" s="12"/>
      <c r="B160" s="125"/>
      <c r="C160" s="22">
        <v>902</v>
      </c>
      <c r="D160" s="23" t="s">
        <v>157</v>
      </c>
      <c r="E160" s="23" t="s">
        <v>50</v>
      </c>
      <c r="F160" s="23" t="s">
        <v>159</v>
      </c>
      <c r="G160" s="23" t="s">
        <v>29</v>
      </c>
      <c r="H160" s="23"/>
      <c r="I160" s="23"/>
      <c r="J160" s="32"/>
      <c r="K160" s="33">
        <f>SUM(K161:K164)</f>
        <v>1000000</v>
      </c>
      <c r="L160" s="33">
        <f>SUM(L161:L164)</f>
        <v>-117</v>
      </c>
      <c r="M160" s="33">
        <f>SUM(M161:M164)</f>
        <v>682664.78</v>
      </c>
      <c r="N160" s="33">
        <f>SUM(N161:N164)</f>
        <v>396989.78</v>
      </c>
      <c r="O160" s="33">
        <f>SUM(O161:O164)</f>
        <v>396989.78</v>
      </c>
      <c r="P160" s="32">
        <f t="shared" si="7"/>
        <v>39.698978000000004</v>
      </c>
      <c r="Q160" s="33">
        <f aca="true" t="shared" si="8" ref="Q160:Q168">L160+M160-O160</f>
        <v>285558</v>
      </c>
      <c r="R160" s="139"/>
      <c r="S160" s="80"/>
    </row>
    <row r="161" spans="1:19" ht="12.75">
      <c r="A161" s="12"/>
      <c r="B161" s="125"/>
      <c r="C161" s="22">
        <v>902</v>
      </c>
      <c r="D161" s="23" t="s">
        <v>157</v>
      </c>
      <c r="E161" s="23" t="s">
        <v>50</v>
      </c>
      <c r="F161" s="23" t="s">
        <v>159</v>
      </c>
      <c r="G161" s="23" t="s">
        <v>29</v>
      </c>
      <c r="H161" s="23" t="s">
        <v>30</v>
      </c>
      <c r="I161" s="23"/>
      <c r="J161" s="32"/>
      <c r="K161" s="33">
        <v>325000</v>
      </c>
      <c r="L161" s="24"/>
      <c r="M161" s="33">
        <v>275500</v>
      </c>
      <c r="N161" s="33">
        <v>179700</v>
      </c>
      <c r="O161" s="33">
        <v>179700</v>
      </c>
      <c r="P161" s="32">
        <f t="shared" si="7"/>
        <v>55.292307692307695</v>
      </c>
      <c r="Q161" s="33">
        <f t="shared" si="8"/>
        <v>95800</v>
      </c>
      <c r="R161" s="139"/>
      <c r="S161" s="80"/>
    </row>
    <row r="162" spans="1:19" s="28" customFormat="1" ht="12.75">
      <c r="A162" s="12"/>
      <c r="B162" s="125"/>
      <c r="C162" s="22">
        <v>902</v>
      </c>
      <c r="D162" s="23" t="s">
        <v>157</v>
      </c>
      <c r="E162" s="23" t="s">
        <v>50</v>
      </c>
      <c r="F162" s="23" t="s">
        <v>159</v>
      </c>
      <c r="G162" s="23" t="s">
        <v>29</v>
      </c>
      <c r="H162" s="23" t="s">
        <v>38</v>
      </c>
      <c r="I162" s="23"/>
      <c r="J162" s="24"/>
      <c r="K162" s="33">
        <v>92000</v>
      </c>
      <c r="L162" s="33">
        <v>-117</v>
      </c>
      <c r="M162" s="33">
        <v>46519.78</v>
      </c>
      <c r="N162" s="33">
        <v>41519.78</v>
      </c>
      <c r="O162" s="33">
        <v>41519.78</v>
      </c>
      <c r="P162" s="32">
        <f t="shared" si="7"/>
        <v>45.13019565217391</v>
      </c>
      <c r="Q162" s="33">
        <f t="shared" si="8"/>
        <v>4883</v>
      </c>
      <c r="R162" s="136"/>
      <c r="S162" s="80"/>
    </row>
    <row r="163" spans="1:19" s="28" customFormat="1" ht="12.75">
      <c r="A163" s="12"/>
      <c r="B163" s="125"/>
      <c r="C163" s="22">
        <v>902</v>
      </c>
      <c r="D163" s="23" t="s">
        <v>157</v>
      </c>
      <c r="E163" s="23" t="s">
        <v>50</v>
      </c>
      <c r="F163" s="23" t="s">
        <v>159</v>
      </c>
      <c r="G163" s="23" t="s">
        <v>29</v>
      </c>
      <c r="H163" s="23" t="s">
        <v>31</v>
      </c>
      <c r="I163" s="23"/>
      <c r="J163" s="24"/>
      <c r="K163" s="33">
        <v>583000</v>
      </c>
      <c r="L163" s="33">
        <v>0</v>
      </c>
      <c r="M163" s="33">
        <v>360645</v>
      </c>
      <c r="N163" s="33">
        <v>175770</v>
      </c>
      <c r="O163" s="33">
        <v>175770</v>
      </c>
      <c r="P163" s="32">
        <f t="shared" si="7"/>
        <v>30.149228130360207</v>
      </c>
      <c r="Q163" s="33">
        <f t="shared" si="8"/>
        <v>184875</v>
      </c>
      <c r="R163" s="136"/>
      <c r="S163" s="80"/>
    </row>
    <row r="164" spans="1:19" s="28" customFormat="1" ht="12.75">
      <c r="A164" s="12"/>
      <c r="B164" s="77"/>
      <c r="C164" s="22">
        <v>902</v>
      </c>
      <c r="D164" s="23" t="s">
        <v>157</v>
      </c>
      <c r="E164" s="23" t="s">
        <v>50</v>
      </c>
      <c r="F164" s="23" t="s">
        <v>159</v>
      </c>
      <c r="G164" s="23" t="s">
        <v>29</v>
      </c>
      <c r="H164" s="23" t="s">
        <v>32</v>
      </c>
      <c r="I164" s="23"/>
      <c r="J164" s="24"/>
      <c r="K164" s="33">
        <v>0</v>
      </c>
      <c r="L164" s="33">
        <v>0</v>
      </c>
      <c r="M164" s="33">
        <v>0</v>
      </c>
      <c r="N164" s="33">
        <v>0</v>
      </c>
      <c r="O164" s="33">
        <v>0</v>
      </c>
      <c r="P164" s="32">
        <v>0</v>
      </c>
      <c r="Q164" s="33">
        <f t="shared" si="8"/>
        <v>0</v>
      </c>
      <c r="R164" s="136"/>
      <c r="S164" s="80"/>
    </row>
    <row r="165" spans="1:19" s="28" customFormat="1" ht="12.75">
      <c r="A165" s="12"/>
      <c r="B165" s="77"/>
      <c r="C165" s="22">
        <v>902</v>
      </c>
      <c r="D165" s="23" t="s">
        <v>157</v>
      </c>
      <c r="E165" s="23" t="s">
        <v>50</v>
      </c>
      <c r="F165" s="23" t="s">
        <v>160</v>
      </c>
      <c r="G165" s="23" t="s">
        <v>29</v>
      </c>
      <c r="H165" s="23" t="s">
        <v>34</v>
      </c>
      <c r="I165" s="23"/>
      <c r="J165" s="24"/>
      <c r="K165" s="33">
        <v>3708300</v>
      </c>
      <c r="L165" s="33"/>
      <c r="M165" s="33">
        <v>2581295.82</v>
      </c>
      <c r="N165" s="33">
        <v>1754939.27</v>
      </c>
      <c r="O165" s="33">
        <v>1754939.27</v>
      </c>
      <c r="P165" s="32">
        <f>O165/K165*100</f>
        <v>47.32463042364426</v>
      </c>
      <c r="Q165" s="33">
        <f t="shared" si="8"/>
        <v>826356.5499999998</v>
      </c>
      <c r="R165" s="136"/>
      <c r="S165" s="80"/>
    </row>
    <row r="166" spans="1:19" s="28" customFormat="1" ht="12.75">
      <c r="A166" s="12"/>
      <c r="B166" s="77"/>
      <c r="C166" s="73">
        <v>905</v>
      </c>
      <c r="D166" s="23" t="s">
        <v>99</v>
      </c>
      <c r="E166" s="23" t="s">
        <v>50</v>
      </c>
      <c r="F166" s="23" t="s">
        <v>159</v>
      </c>
      <c r="G166" s="23" t="s">
        <v>29</v>
      </c>
      <c r="H166" s="23" t="s">
        <v>40</v>
      </c>
      <c r="I166" s="23"/>
      <c r="J166" s="24"/>
      <c r="K166" s="33">
        <v>223940</v>
      </c>
      <c r="L166" s="33"/>
      <c r="M166" s="33">
        <v>0</v>
      </c>
      <c r="N166" s="33">
        <v>0</v>
      </c>
      <c r="O166" s="33">
        <v>0</v>
      </c>
      <c r="P166" s="32">
        <f>O166/K166*100</f>
        <v>0</v>
      </c>
      <c r="Q166" s="33">
        <f t="shared" si="8"/>
        <v>0</v>
      </c>
      <c r="R166" s="136"/>
      <c r="S166" s="80"/>
    </row>
    <row r="167" spans="1:19" s="28" customFormat="1" ht="12.75">
      <c r="A167" s="43"/>
      <c r="B167" s="77"/>
      <c r="C167" s="73">
        <v>906</v>
      </c>
      <c r="D167" s="23" t="s">
        <v>157</v>
      </c>
      <c r="E167" s="23" t="s">
        <v>50</v>
      </c>
      <c r="F167" s="23" t="s">
        <v>159</v>
      </c>
      <c r="G167" s="23" t="s">
        <v>102</v>
      </c>
      <c r="H167" s="23" t="s">
        <v>34</v>
      </c>
      <c r="I167" s="23" t="s">
        <v>41</v>
      </c>
      <c r="J167" s="24"/>
      <c r="K167" s="24">
        <v>0</v>
      </c>
      <c r="L167" s="33"/>
      <c r="M167" s="33">
        <v>0</v>
      </c>
      <c r="N167" s="33">
        <v>0</v>
      </c>
      <c r="O167" s="33">
        <v>0</v>
      </c>
      <c r="P167" s="32"/>
      <c r="Q167" s="33">
        <f t="shared" si="8"/>
        <v>0</v>
      </c>
      <c r="R167" s="136"/>
      <c r="S167" s="80"/>
    </row>
    <row r="168" spans="1:19" ht="33" customHeight="1">
      <c r="A168" s="49">
        <v>30</v>
      </c>
      <c r="B168" s="124" t="s">
        <v>161</v>
      </c>
      <c r="C168" s="67">
        <v>902</v>
      </c>
      <c r="D168" s="68" t="s">
        <v>50</v>
      </c>
      <c r="E168" s="68" t="s">
        <v>86</v>
      </c>
      <c r="F168" s="68" t="s">
        <v>162</v>
      </c>
      <c r="G168" s="68" t="s">
        <v>23</v>
      </c>
      <c r="H168" s="68" t="s">
        <v>23</v>
      </c>
      <c r="I168" s="68"/>
      <c r="J168" s="48">
        <f>K168</f>
        <v>230000</v>
      </c>
      <c r="K168" s="48">
        <f>SUM(K169:K170)</f>
        <v>230000</v>
      </c>
      <c r="L168" s="48">
        <f>SUM(L169:L170)</f>
        <v>0</v>
      </c>
      <c r="M168" s="48">
        <f>SUM(M169:M170)</f>
        <v>0</v>
      </c>
      <c r="N168" s="47">
        <f>SUM(N169:N170)</f>
        <v>0</v>
      </c>
      <c r="O168" s="48">
        <f>SUM(O169:O170)</f>
        <v>0</v>
      </c>
      <c r="P168" s="32">
        <f>O168/K168*100</f>
        <v>0</v>
      </c>
      <c r="Q168" s="47">
        <f t="shared" si="8"/>
        <v>0</v>
      </c>
      <c r="R168" s="140"/>
      <c r="S168" s="141"/>
    </row>
    <row r="169" spans="1:19" s="28" customFormat="1" ht="12.75">
      <c r="A169" s="12"/>
      <c r="B169" s="124"/>
      <c r="C169" s="22">
        <v>902</v>
      </c>
      <c r="D169" s="23" t="s">
        <v>50</v>
      </c>
      <c r="E169" s="23" t="s">
        <v>86</v>
      </c>
      <c r="F169" s="23" t="s">
        <v>162</v>
      </c>
      <c r="G169" s="23" t="s">
        <v>29</v>
      </c>
      <c r="H169" s="23" t="s">
        <v>41</v>
      </c>
      <c r="I169" s="23"/>
      <c r="J169" s="24"/>
      <c r="K169" s="24">
        <v>200000</v>
      </c>
      <c r="L169" s="33"/>
      <c r="M169" s="33">
        <v>0</v>
      </c>
      <c r="N169" s="33">
        <v>0</v>
      </c>
      <c r="O169" s="33">
        <v>0</v>
      </c>
      <c r="P169" s="32">
        <v>0</v>
      </c>
      <c r="Q169" s="33">
        <f>M169-O169</f>
        <v>0</v>
      </c>
      <c r="R169" s="140"/>
      <c r="S169" s="142"/>
    </row>
    <row r="170" spans="1:19" s="28" customFormat="1" ht="12.75">
      <c r="A170" s="43"/>
      <c r="B170" s="124"/>
      <c r="C170" s="22">
        <v>902</v>
      </c>
      <c r="D170" s="23" t="s">
        <v>50</v>
      </c>
      <c r="E170" s="23" t="s">
        <v>86</v>
      </c>
      <c r="F170" s="23" t="s">
        <v>162</v>
      </c>
      <c r="G170" s="23" t="s">
        <v>101</v>
      </c>
      <c r="H170" s="23" t="s">
        <v>31</v>
      </c>
      <c r="I170" s="23"/>
      <c r="J170" s="24"/>
      <c r="K170" s="24">
        <v>30000</v>
      </c>
      <c r="L170" s="33"/>
      <c r="M170" s="33">
        <v>0</v>
      </c>
      <c r="N170" s="33">
        <v>0</v>
      </c>
      <c r="O170" s="33">
        <v>0</v>
      </c>
      <c r="P170" s="32">
        <f>O170/K170*100</f>
        <v>0</v>
      </c>
      <c r="Q170" s="33">
        <f>M170-O170</f>
        <v>0</v>
      </c>
      <c r="R170" s="140"/>
      <c r="S170" s="142"/>
    </row>
    <row r="171" spans="1:19" ht="69.75" customHeight="1">
      <c r="A171" s="44">
        <v>31</v>
      </c>
      <c r="B171" s="78" t="s">
        <v>163</v>
      </c>
      <c r="C171" s="67">
        <v>904</v>
      </c>
      <c r="D171" s="68" t="s">
        <v>50</v>
      </c>
      <c r="E171" s="68" t="s">
        <v>86</v>
      </c>
      <c r="F171" s="68" t="s">
        <v>164</v>
      </c>
      <c r="G171" s="68" t="s">
        <v>29</v>
      </c>
      <c r="H171" s="68" t="s">
        <v>41</v>
      </c>
      <c r="I171" s="68"/>
      <c r="J171" s="48">
        <v>694000</v>
      </c>
      <c r="K171" s="48">
        <v>694000</v>
      </c>
      <c r="L171" s="47">
        <v>0</v>
      </c>
      <c r="M171" s="47">
        <v>257978</v>
      </c>
      <c r="N171" s="47">
        <v>11000</v>
      </c>
      <c r="O171" s="47">
        <v>11000</v>
      </c>
      <c r="P171" s="32">
        <f>O171/K171*100</f>
        <v>1.585014409221902</v>
      </c>
      <c r="Q171" s="47">
        <f aca="true" t="shared" si="9" ref="Q171:Q177">L171+M171-O171</f>
        <v>246978</v>
      </c>
      <c r="R171" s="143"/>
      <c r="S171" s="144"/>
    </row>
    <row r="172" spans="1:19" ht="66.75" customHeight="1">
      <c r="A172" s="49">
        <v>32</v>
      </c>
      <c r="B172" s="66" t="s">
        <v>165</v>
      </c>
      <c r="C172" s="67">
        <v>904</v>
      </c>
      <c r="D172" s="68" t="s">
        <v>24</v>
      </c>
      <c r="E172" s="68" t="s">
        <v>24</v>
      </c>
      <c r="F172" s="68" t="s">
        <v>166</v>
      </c>
      <c r="G172" s="68" t="s">
        <v>29</v>
      </c>
      <c r="H172" s="68" t="s">
        <v>38</v>
      </c>
      <c r="I172" s="68"/>
      <c r="J172" s="48">
        <f>K172</f>
        <v>7987200</v>
      </c>
      <c r="K172" s="48">
        <f aca="true" t="shared" si="10" ref="K172:P172">K173+K174</f>
        <v>7987200</v>
      </c>
      <c r="L172" s="48">
        <f t="shared" si="10"/>
        <v>0</v>
      </c>
      <c r="M172" s="48">
        <f t="shared" si="10"/>
        <v>0</v>
      </c>
      <c r="N172" s="47">
        <f t="shared" si="10"/>
        <v>0</v>
      </c>
      <c r="O172" s="48">
        <f t="shared" si="10"/>
        <v>0</v>
      </c>
      <c r="P172" s="48">
        <f t="shared" si="10"/>
        <v>0</v>
      </c>
      <c r="Q172" s="33">
        <f t="shared" si="9"/>
        <v>0</v>
      </c>
      <c r="R172" s="143"/>
      <c r="S172" s="144"/>
    </row>
    <row r="173" spans="1:19" s="28" customFormat="1" ht="30" customHeight="1">
      <c r="A173" s="12"/>
      <c r="B173" s="75"/>
      <c r="C173" s="22">
        <v>904</v>
      </c>
      <c r="D173" s="23" t="s">
        <v>50</v>
      </c>
      <c r="E173" s="23" t="s">
        <v>86</v>
      </c>
      <c r="F173" s="23" t="s">
        <v>167</v>
      </c>
      <c r="G173" s="23" t="s">
        <v>29</v>
      </c>
      <c r="H173" s="23" t="s">
        <v>38</v>
      </c>
      <c r="I173" s="23"/>
      <c r="K173" s="24">
        <v>6637800</v>
      </c>
      <c r="L173" s="33">
        <v>0</v>
      </c>
      <c r="M173" s="33">
        <v>0</v>
      </c>
      <c r="N173" s="33">
        <v>0</v>
      </c>
      <c r="O173" s="33">
        <v>0</v>
      </c>
      <c r="P173" s="24">
        <v>0</v>
      </c>
      <c r="Q173" s="33">
        <f t="shared" si="9"/>
        <v>0</v>
      </c>
      <c r="R173" s="145"/>
      <c r="S173" s="142"/>
    </row>
    <row r="174" spans="1:19" s="28" customFormat="1" ht="21" customHeight="1">
      <c r="A174" s="43"/>
      <c r="B174" s="77"/>
      <c r="C174" s="22">
        <v>904</v>
      </c>
      <c r="D174" s="23" t="s">
        <v>44</v>
      </c>
      <c r="E174" s="23" t="s">
        <v>28</v>
      </c>
      <c r="F174" s="23" t="s">
        <v>168</v>
      </c>
      <c r="G174" s="23" t="s">
        <v>29</v>
      </c>
      <c r="H174" s="23" t="s">
        <v>38</v>
      </c>
      <c r="I174" s="23"/>
      <c r="J174" s="24"/>
      <c r="K174" s="24">
        <v>1349400</v>
      </c>
      <c r="L174" s="33">
        <v>0</v>
      </c>
      <c r="M174" s="33">
        <v>0</v>
      </c>
      <c r="N174" s="33">
        <v>0</v>
      </c>
      <c r="O174" s="33">
        <v>0</v>
      </c>
      <c r="P174" s="24">
        <v>0</v>
      </c>
      <c r="Q174" s="33">
        <f t="shared" si="9"/>
        <v>0</v>
      </c>
      <c r="R174" s="145"/>
      <c r="S174" s="142"/>
    </row>
    <row r="175" spans="1:19" s="28" customFormat="1" ht="74.25" customHeight="1">
      <c r="A175" s="146">
        <v>33</v>
      </c>
      <c r="B175" s="45" t="s">
        <v>169</v>
      </c>
      <c r="C175" s="67">
        <v>904</v>
      </c>
      <c r="D175" s="68" t="s">
        <v>50</v>
      </c>
      <c r="E175" s="68" t="s">
        <v>86</v>
      </c>
      <c r="F175" s="68" t="s">
        <v>170</v>
      </c>
      <c r="G175" s="68" t="s">
        <v>29</v>
      </c>
      <c r="H175" s="68"/>
      <c r="I175" s="68"/>
      <c r="J175" s="48">
        <v>500000</v>
      </c>
      <c r="K175" s="48">
        <f aca="true" t="shared" si="11" ref="K175:P175">K176+K177</f>
        <v>540000</v>
      </c>
      <c r="L175" s="48">
        <f t="shared" si="11"/>
        <v>0</v>
      </c>
      <c r="M175" s="48">
        <f t="shared" si="11"/>
        <v>0</v>
      </c>
      <c r="N175" s="47">
        <f t="shared" si="11"/>
        <v>0</v>
      </c>
      <c r="O175" s="48">
        <f t="shared" si="11"/>
        <v>0</v>
      </c>
      <c r="P175" s="48">
        <f t="shared" si="11"/>
        <v>0</v>
      </c>
      <c r="Q175" s="33">
        <f t="shared" si="9"/>
        <v>0</v>
      </c>
      <c r="R175" s="145"/>
      <c r="S175" s="142"/>
    </row>
    <row r="176" spans="1:19" s="28" customFormat="1" ht="11.25">
      <c r="A176" s="147"/>
      <c r="B176" s="77"/>
      <c r="C176" s="22">
        <v>904</v>
      </c>
      <c r="D176" s="23" t="s">
        <v>50</v>
      </c>
      <c r="E176" s="23" t="s">
        <v>86</v>
      </c>
      <c r="F176" s="23" t="s">
        <v>170</v>
      </c>
      <c r="G176" s="23" t="s">
        <v>29</v>
      </c>
      <c r="H176" s="23" t="s">
        <v>38</v>
      </c>
      <c r="I176" s="23"/>
      <c r="J176" s="24"/>
      <c r="K176" s="24">
        <v>500000</v>
      </c>
      <c r="L176" s="33">
        <v>0</v>
      </c>
      <c r="M176" s="33">
        <v>0</v>
      </c>
      <c r="N176" s="33">
        <v>0</v>
      </c>
      <c r="O176" s="33">
        <v>0</v>
      </c>
      <c r="P176" s="24">
        <v>0</v>
      </c>
      <c r="Q176" s="33">
        <f t="shared" si="9"/>
        <v>0</v>
      </c>
      <c r="R176" s="145"/>
      <c r="S176" s="142"/>
    </row>
    <row r="177" spans="1:19" s="28" customFormat="1" ht="11.25">
      <c r="A177" s="148"/>
      <c r="B177" s="77"/>
      <c r="C177" s="22">
        <v>904</v>
      </c>
      <c r="D177" s="23" t="s">
        <v>50</v>
      </c>
      <c r="E177" s="23" t="s">
        <v>86</v>
      </c>
      <c r="F177" s="23" t="s">
        <v>170</v>
      </c>
      <c r="G177" s="23" t="s">
        <v>29</v>
      </c>
      <c r="H177" s="23" t="s">
        <v>41</v>
      </c>
      <c r="I177" s="23"/>
      <c r="J177" s="24"/>
      <c r="K177" s="24">
        <v>40000</v>
      </c>
      <c r="L177" s="33">
        <v>0</v>
      </c>
      <c r="M177" s="33">
        <v>0</v>
      </c>
      <c r="N177" s="33">
        <v>0</v>
      </c>
      <c r="O177" s="33">
        <v>0</v>
      </c>
      <c r="P177" s="24">
        <v>0</v>
      </c>
      <c r="Q177" s="33">
        <f t="shared" si="9"/>
        <v>0</v>
      </c>
      <c r="R177" s="145"/>
      <c r="S177" s="142"/>
    </row>
    <row r="178" spans="1:19" ht="33" customHeight="1">
      <c r="A178" s="49">
        <v>34</v>
      </c>
      <c r="B178" s="66" t="s">
        <v>171</v>
      </c>
      <c r="C178" s="67">
        <v>902</v>
      </c>
      <c r="D178" s="68" t="s">
        <v>50</v>
      </c>
      <c r="E178" s="68" t="s">
        <v>86</v>
      </c>
      <c r="F178" s="149" t="s">
        <v>172</v>
      </c>
      <c r="G178" s="68" t="s">
        <v>29</v>
      </c>
      <c r="H178" s="68" t="s">
        <v>23</v>
      </c>
      <c r="I178" s="72"/>
      <c r="J178" s="48">
        <f>K178</f>
        <v>50000</v>
      </c>
      <c r="K178" s="48">
        <f>SUM(K179:K181)</f>
        <v>50000</v>
      </c>
      <c r="L178" s="48">
        <f>SUM(L179:L181)</f>
        <v>0</v>
      </c>
      <c r="M178" s="48">
        <f>SUM(M179:M181)</f>
        <v>0</v>
      </c>
      <c r="N178" s="47">
        <f>SUM(N179:N181)</f>
        <v>0</v>
      </c>
      <c r="O178" s="48">
        <f>SUM(O179:O181)</f>
        <v>0</v>
      </c>
      <c r="P178" s="48">
        <f>M178/K178*100</f>
        <v>0</v>
      </c>
      <c r="Q178" s="48">
        <f>L178+M178-N178</f>
        <v>0</v>
      </c>
      <c r="R178" s="129"/>
      <c r="S178" s="74"/>
    </row>
    <row r="179" spans="1:19" ht="12.75">
      <c r="A179" s="12"/>
      <c r="B179" s="71"/>
      <c r="C179" s="22">
        <v>902</v>
      </c>
      <c r="D179" s="23" t="s">
        <v>111</v>
      </c>
      <c r="E179" s="23" t="s">
        <v>53</v>
      </c>
      <c r="F179" s="23" t="s">
        <v>172</v>
      </c>
      <c r="G179" s="23" t="s">
        <v>29</v>
      </c>
      <c r="H179" s="23" t="s">
        <v>38</v>
      </c>
      <c r="I179" s="72"/>
      <c r="J179" s="48"/>
      <c r="K179" s="33">
        <v>0</v>
      </c>
      <c r="L179" s="24"/>
      <c r="M179" s="33">
        <v>0</v>
      </c>
      <c r="N179" s="33">
        <v>0</v>
      </c>
      <c r="O179" s="33">
        <v>0</v>
      </c>
      <c r="P179" s="24"/>
      <c r="Q179" s="33">
        <f>L179+M179-N179</f>
        <v>0</v>
      </c>
      <c r="R179" s="24"/>
      <c r="S179" s="74"/>
    </row>
    <row r="180" spans="1:19" ht="12.75">
      <c r="A180" s="12"/>
      <c r="B180" s="75"/>
      <c r="C180" s="22">
        <v>902</v>
      </c>
      <c r="D180" s="23" t="s">
        <v>111</v>
      </c>
      <c r="E180" s="23" t="s">
        <v>53</v>
      </c>
      <c r="F180" s="23" t="s">
        <v>172</v>
      </c>
      <c r="G180" s="23" t="s">
        <v>29</v>
      </c>
      <c r="H180" s="23" t="s">
        <v>31</v>
      </c>
      <c r="I180" s="23"/>
      <c r="J180" s="48"/>
      <c r="K180" s="33">
        <v>25000</v>
      </c>
      <c r="L180" s="32"/>
      <c r="M180" s="33">
        <v>0</v>
      </c>
      <c r="N180" s="33">
        <v>0</v>
      </c>
      <c r="O180" s="33">
        <v>0</v>
      </c>
      <c r="P180" s="32">
        <v>0</v>
      </c>
      <c r="Q180" s="33">
        <f>L180+M180-N180</f>
        <v>0</v>
      </c>
      <c r="R180" s="129"/>
      <c r="S180" s="74"/>
    </row>
    <row r="181" spans="1:19" s="28" customFormat="1" ht="12.75">
      <c r="A181" s="43"/>
      <c r="B181" s="77"/>
      <c r="C181" s="22">
        <v>902</v>
      </c>
      <c r="D181" s="23" t="s">
        <v>111</v>
      </c>
      <c r="E181" s="23" t="s">
        <v>53</v>
      </c>
      <c r="F181" s="23" t="s">
        <v>172</v>
      </c>
      <c r="G181" s="23" t="s">
        <v>29</v>
      </c>
      <c r="H181" s="23" t="s">
        <v>41</v>
      </c>
      <c r="I181" s="23"/>
      <c r="J181" s="24"/>
      <c r="K181" s="33">
        <v>25000</v>
      </c>
      <c r="L181" s="33"/>
      <c r="M181" s="33">
        <v>0</v>
      </c>
      <c r="N181" s="33">
        <v>0</v>
      </c>
      <c r="O181" s="33">
        <v>0</v>
      </c>
      <c r="P181" s="32">
        <f>O181/K181*100</f>
        <v>0</v>
      </c>
      <c r="Q181" s="33">
        <f>L181+M181-N181</f>
        <v>0</v>
      </c>
      <c r="R181" s="131"/>
      <c r="S181" s="27"/>
    </row>
    <row r="182" spans="1:19" ht="20.25" customHeight="1">
      <c r="A182" s="49">
        <v>35</v>
      </c>
      <c r="B182" s="124" t="s">
        <v>173</v>
      </c>
      <c r="C182" s="106" t="s">
        <v>23</v>
      </c>
      <c r="D182" s="106" t="s">
        <v>24</v>
      </c>
      <c r="E182" s="106" t="s">
        <v>24</v>
      </c>
      <c r="F182" s="106" t="s">
        <v>65</v>
      </c>
      <c r="G182" s="106" t="s">
        <v>23</v>
      </c>
      <c r="H182" s="106" t="s">
        <v>23</v>
      </c>
      <c r="I182" s="106"/>
      <c r="J182" s="48">
        <f>K182</f>
        <v>30187300</v>
      </c>
      <c r="K182" s="47">
        <f>SUM(K183:K196)-K185-K193-K189</f>
        <v>30187300</v>
      </c>
      <c r="L182" s="47">
        <f>SUM(L183:L196)</f>
        <v>0</v>
      </c>
      <c r="M182" s="47">
        <f>SUM(M183:M196)-M185-M193-M189</f>
        <v>17231978.650000006</v>
      </c>
      <c r="N182" s="47">
        <f>SUM(N183:N196)-N185-N193-N189</f>
        <v>16373279.72</v>
      </c>
      <c r="O182" s="47">
        <f>SUM(O183:O196)-O185-O193-O189</f>
        <v>16373279.72</v>
      </c>
      <c r="P182" s="48">
        <f>(L182+M182)/K182*100</f>
        <v>57.083537282234595</v>
      </c>
      <c r="Q182" s="47">
        <f>SUM(Q183:Q196)</f>
        <v>1717397.86</v>
      </c>
      <c r="R182" s="150"/>
      <c r="S182" s="151"/>
    </row>
    <row r="183" spans="1:19" s="28" customFormat="1" ht="12.75" customHeight="1">
      <c r="A183" s="12"/>
      <c r="B183" s="124"/>
      <c r="C183" s="22">
        <v>902</v>
      </c>
      <c r="D183" s="23" t="s">
        <v>50</v>
      </c>
      <c r="E183" s="23" t="s">
        <v>86</v>
      </c>
      <c r="F183" s="23" t="s">
        <v>174</v>
      </c>
      <c r="G183" s="23" t="s">
        <v>29</v>
      </c>
      <c r="H183" s="58" t="s">
        <v>40</v>
      </c>
      <c r="I183" s="58"/>
      <c r="J183" s="24"/>
      <c r="K183" s="33">
        <v>50000</v>
      </c>
      <c r="L183" s="33"/>
      <c r="M183" s="33">
        <v>0</v>
      </c>
      <c r="N183" s="33">
        <v>0</v>
      </c>
      <c r="O183" s="33">
        <v>0</v>
      </c>
      <c r="P183" s="24">
        <f aca="true" t="shared" si="12" ref="P183:P198">O183/K183*100</f>
        <v>0</v>
      </c>
      <c r="Q183" s="33">
        <f>L183+M183-N183</f>
        <v>0</v>
      </c>
      <c r="R183" s="145"/>
      <c r="S183" s="142"/>
    </row>
    <row r="184" spans="1:19" s="28" customFormat="1" ht="12.75" customHeight="1">
      <c r="A184" s="12"/>
      <c r="B184" s="124"/>
      <c r="C184" s="22">
        <v>904</v>
      </c>
      <c r="D184" s="23" t="s">
        <v>50</v>
      </c>
      <c r="E184" s="23" t="s">
        <v>86</v>
      </c>
      <c r="F184" s="23" t="s">
        <v>174</v>
      </c>
      <c r="G184" s="23" t="s">
        <v>29</v>
      </c>
      <c r="H184" s="58" t="s">
        <v>40</v>
      </c>
      <c r="I184" s="58"/>
      <c r="J184" s="24"/>
      <c r="K184" s="33">
        <v>350000</v>
      </c>
      <c r="L184" s="33">
        <v>0</v>
      </c>
      <c r="M184" s="33">
        <v>58000</v>
      </c>
      <c r="N184" s="33">
        <v>58000</v>
      </c>
      <c r="O184" s="33">
        <v>58000</v>
      </c>
      <c r="P184" s="24">
        <f t="shared" si="12"/>
        <v>16.57142857142857</v>
      </c>
      <c r="Q184" s="33"/>
      <c r="R184" s="145"/>
      <c r="S184" s="142"/>
    </row>
    <row r="185" spans="1:19" s="28" customFormat="1" ht="11.25">
      <c r="A185" s="12"/>
      <c r="B185" s="124"/>
      <c r="C185" s="40">
        <v>905</v>
      </c>
      <c r="D185" s="29" t="s">
        <v>99</v>
      </c>
      <c r="E185" s="29" t="s">
        <v>53</v>
      </c>
      <c r="F185" s="29" t="s">
        <v>174</v>
      </c>
      <c r="G185" s="29" t="s">
        <v>23</v>
      </c>
      <c r="H185" s="58"/>
      <c r="I185" s="58"/>
      <c r="J185" s="24"/>
      <c r="K185" s="31">
        <f>K186+K187+K188+K189</f>
        <v>26260000</v>
      </c>
      <c r="L185" s="31">
        <f>L186+L187+L188</f>
        <v>0</v>
      </c>
      <c r="M185" s="31">
        <f>M186+M187+M188</f>
        <v>858698.93</v>
      </c>
      <c r="N185" s="31">
        <f>N186+N187+N188</f>
        <v>0</v>
      </c>
      <c r="O185" s="31">
        <f>O186+O187+O188</f>
        <v>0</v>
      </c>
      <c r="P185" s="24">
        <f t="shared" si="12"/>
        <v>0</v>
      </c>
      <c r="Q185" s="31">
        <f>Q186+Q187+Q188</f>
        <v>858698.93</v>
      </c>
      <c r="R185" s="145"/>
      <c r="S185" s="142"/>
    </row>
    <row r="186" spans="1:19" s="28" customFormat="1" ht="11.25">
      <c r="A186" s="12"/>
      <c r="B186" s="124"/>
      <c r="C186" s="22">
        <v>905</v>
      </c>
      <c r="D186" s="23" t="s">
        <v>99</v>
      </c>
      <c r="E186" s="23" t="s">
        <v>53</v>
      </c>
      <c r="F186" s="23" t="s">
        <v>174</v>
      </c>
      <c r="G186" s="23" t="s">
        <v>29</v>
      </c>
      <c r="H186" s="58" t="s">
        <v>32</v>
      </c>
      <c r="I186" s="58"/>
      <c r="J186" s="24"/>
      <c r="K186" s="33">
        <v>83473.5</v>
      </c>
      <c r="L186" s="33"/>
      <c r="M186" s="33">
        <v>0</v>
      </c>
      <c r="N186" s="33">
        <v>0</v>
      </c>
      <c r="O186" s="33">
        <v>0</v>
      </c>
      <c r="P186" s="24">
        <f t="shared" si="12"/>
        <v>0</v>
      </c>
      <c r="Q186" s="33">
        <f aca="true" t="shared" si="13" ref="Q186:Q197">L186+M186-N186</f>
        <v>0</v>
      </c>
      <c r="R186" s="145"/>
      <c r="S186" s="142"/>
    </row>
    <row r="187" spans="1:19" s="28" customFormat="1" ht="11.25">
      <c r="A187" s="12"/>
      <c r="B187" s="124"/>
      <c r="C187" s="22">
        <v>905</v>
      </c>
      <c r="D187" s="23" t="s">
        <v>99</v>
      </c>
      <c r="E187" s="23" t="s">
        <v>53</v>
      </c>
      <c r="F187" s="23" t="s">
        <v>174</v>
      </c>
      <c r="G187" s="23" t="s">
        <v>29</v>
      </c>
      <c r="H187" s="58" t="s">
        <v>41</v>
      </c>
      <c r="I187" s="58"/>
      <c r="J187" s="24"/>
      <c r="K187" s="33">
        <v>919526.5</v>
      </c>
      <c r="L187" s="33"/>
      <c r="M187" s="33">
        <v>858698.93</v>
      </c>
      <c r="N187" s="33">
        <v>0</v>
      </c>
      <c r="O187" s="33">
        <v>0</v>
      </c>
      <c r="P187" s="24">
        <f t="shared" si="12"/>
        <v>0</v>
      </c>
      <c r="Q187" s="33">
        <f t="shared" si="13"/>
        <v>858698.93</v>
      </c>
      <c r="R187" s="145"/>
      <c r="S187" s="142"/>
    </row>
    <row r="188" spans="1:19" s="28" customFormat="1" ht="11.25">
      <c r="A188" s="12"/>
      <c r="B188" s="124"/>
      <c r="C188" s="22">
        <v>905</v>
      </c>
      <c r="D188" s="23" t="s">
        <v>99</v>
      </c>
      <c r="E188" s="23" t="s">
        <v>53</v>
      </c>
      <c r="F188" s="23" t="s">
        <v>174</v>
      </c>
      <c r="G188" s="23" t="s">
        <v>102</v>
      </c>
      <c r="H188" s="58" t="s">
        <v>41</v>
      </c>
      <c r="I188" s="58"/>
      <c r="J188" s="24"/>
      <c r="K188" s="33">
        <v>310000</v>
      </c>
      <c r="L188" s="33"/>
      <c r="M188" s="33">
        <v>0</v>
      </c>
      <c r="N188" s="33">
        <v>0</v>
      </c>
      <c r="O188" s="33">
        <v>0</v>
      </c>
      <c r="P188" s="24">
        <f t="shared" si="12"/>
        <v>0</v>
      </c>
      <c r="Q188" s="33">
        <f t="shared" si="13"/>
        <v>0</v>
      </c>
      <c r="R188" s="145"/>
      <c r="S188" s="142"/>
    </row>
    <row r="189" spans="1:19" s="28" customFormat="1" ht="11.25">
      <c r="A189" s="12"/>
      <c r="B189" s="124"/>
      <c r="C189" s="22">
        <v>905</v>
      </c>
      <c r="D189" s="23" t="s">
        <v>99</v>
      </c>
      <c r="E189" s="23" t="s">
        <v>53</v>
      </c>
      <c r="F189" s="23" t="s">
        <v>175</v>
      </c>
      <c r="G189" s="23"/>
      <c r="H189" s="58"/>
      <c r="I189" s="58" t="s">
        <v>128</v>
      </c>
      <c r="J189" s="24"/>
      <c r="K189" s="31">
        <f>K190+K192+K191</f>
        <v>24947000</v>
      </c>
      <c r="L189" s="33"/>
      <c r="M189" s="31">
        <f>M190+M192+M191</f>
        <v>16315279.72</v>
      </c>
      <c r="N189" s="31">
        <f>N190+N192+N191</f>
        <v>16315279.72</v>
      </c>
      <c r="O189" s="31">
        <f>O190+O192+O191</f>
        <v>16315279.72</v>
      </c>
      <c r="P189" s="24">
        <f t="shared" si="12"/>
        <v>65.39976638473564</v>
      </c>
      <c r="Q189" s="33">
        <f t="shared" si="13"/>
        <v>0</v>
      </c>
      <c r="R189" s="145"/>
      <c r="S189" s="142"/>
    </row>
    <row r="190" spans="1:19" s="28" customFormat="1" ht="11.25">
      <c r="A190" s="12"/>
      <c r="B190" s="124"/>
      <c r="C190" s="22">
        <v>905</v>
      </c>
      <c r="D190" s="23" t="s">
        <v>99</v>
      </c>
      <c r="E190" s="23" t="s">
        <v>53</v>
      </c>
      <c r="F190" s="23" t="s">
        <v>175</v>
      </c>
      <c r="G190" s="23" t="s">
        <v>29</v>
      </c>
      <c r="H190" s="58" t="s">
        <v>32</v>
      </c>
      <c r="I190" s="58"/>
      <c r="J190" s="24"/>
      <c r="K190" s="33">
        <v>1586000</v>
      </c>
      <c r="L190" s="33"/>
      <c r="M190" s="33"/>
      <c r="N190" s="33"/>
      <c r="O190" s="33"/>
      <c r="P190" s="24">
        <f t="shared" si="12"/>
        <v>0</v>
      </c>
      <c r="Q190" s="33">
        <f t="shared" si="13"/>
        <v>0</v>
      </c>
      <c r="R190" s="145"/>
      <c r="S190" s="142"/>
    </row>
    <row r="191" spans="1:19" s="28" customFormat="1" ht="11.25">
      <c r="A191" s="12"/>
      <c r="B191" s="124"/>
      <c r="C191" s="22">
        <v>905</v>
      </c>
      <c r="D191" s="23" t="s">
        <v>99</v>
      </c>
      <c r="E191" s="23" t="s">
        <v>53</v>
      </c>
      <c r="F191" s="23" t="s">
        <v>175</v>
      </c>
      <c r="G191" s="23" t="s">
        <v>29</v>
      </c>
      <c r="H191" s="58" t="s">
        <v>41</v>
      </c>
      <c r="I191" s="58"/>
      <c r="J191" s="24"/>
      <c r="K191" s="33">
        <v>17471000</v>
      </c>
      <c r="L191" s="33"/>
      <c r="M191" s="33">
        <v>16315279.72</v>
      </c>
      <c r="N191" s="33">
        <v>16315279.72</v>
      </c>
      <c r="O191" s="33">
        <v>16315279.72</v>
      </c>
      <c r="P191" s="24">
        <f t="shared" si="12"/>
        <v>93.38492198500373</v>
      </c>
      <c r="Q191" s="33">
        <f t="shared" si="13"/>
        <v>0</v>
      </c>
      <c r="R191" s="145"/>
      <c r="S191" s="142"/>
    </row>
    <row r="192" spans="1:19" s="28" customFormat="1" ht="11.25">
      <c r="A192" s="12"/>
      <c r="B192" s="124"/>
      <c r="C192" s="22">
        <v>905</v>
      </c>
      <c r="D192" s="23" t="s">
        <v>99</v>
      </c>
      <c r="E192" s="23" t="s">
        <v>53</v>
      </c>
      <c r="F192" s="23" t="s">
        <v>175</v>
      </c>
      <c r="G192" s="23" t="s">
        <v>102</v>
      </c>
      <c r="H192" s="58" t="s">
        <v>41</v>
      </c>
      <c r="I192" s="58"/>
      <c r="J192" s="24"/>
      <c r="K192" s="33">
        <v>5890000</v>
      </c>
      <c r="L192" s="33"/>
      <c r="M192" s="33"/>
      <c r="N192" s="33"/>
      <c r="O192" s="33"/>
      <c r="P192" s="24">
        <f t="shared" si="12"/>
        <v>0</v>
      </c>
      <c r="Q192" s="33">
        <f t="shared" si="13"/>
        <v>0</v>
      </c>
      <c r="R192" s="145"/>
      <c r="S192" s="142"/>
    </row>
    <row r="193" spans="1:19" s="28" customFormat="1" ht="11.25">
      <c r="A193" s="12"/>
      <c r="B193" s="124"/>
      <c r="C193" s="40">
        <v>906</v>
      </c>
      <c r="D193" s="29" t="s">
        <v>27</v>
      </c>
      <c r="E193" s="29" t="s">
        <v>28</v>
      </c>
      <c r="F193" s="29" t="s">
        <v>174</v>
      </c>
      <c r="G193" s="29" t="s">
        <v>33</v>
      </c>
      <c r="H193" s="152" t="s">
        <v>34</v>
      </c>
      <c r="I193" s="152"/>
      <c r="J193" s="30"/>
      <c r="K193" s="31">
        <f>K194+K195</f>
        <v>3427300</v>
      </c>
      <c r="L193" s="33">
        <v>0</v>
      </c>
      <c r="M193" s="33">
        <v>0</v>
      </c>
      <c r="N193" s="33">
        <v>0</v>
      </c>
      <c r="O193" s="33">
        <v>0</v>
      </c>
      <c r="P193" s="24">
        <f t="shared" si="12"/>
        <v>0</v>
      </c>
      <c r="Q193" s="33">
        <f t="shared" si="13"/>
        <v>0</v>
      </c>
      <c r="R193" s="145"/>
      <c r="S193" s="142"/>
    </row>
    <row r="194" spans="1:19" s="28" customFormat="1" ht="12">
      <c r="A194" s="12"/>
      <c r="B194" s="78"/>
      <c r="C194" s="22">
        <v>906</v>
      </c>
      <c r="D194" s="23" t="s">
        <v>27</v>
      </c>
      <c r="E194" s="23" t="s">
        <v>28</v>
      </c>
      <c r="F194" s="23" t="s">
        <v>174</v>
      </c>
      <c r="G194" s="23" t="s">
        <v>33</v>
      </c>
      <c r="H194" s="58" t="s">
        <v>34</v>
      </c>
      <c r="I194" s="58" t="s">
        <v>40</v>
      </c>
      <c r="J194" s="24"/>
      <c r="K194" s="33">
        <v>3397300</v>
      </c>
      <c r="L194" s="33"/>
      <c r="M194" s="33"/>
      <c r="N194" s="33"/>
      <c r="O194" s="33"/>
      <c r="P194" s="24">
        <f t="shared" si="12"/>
        <v>0</v>
      </c>
      <c r="Q194" s="33">
        <f t="shared" si="13"/>
        <v>0</v>
      </c>
      <c r="R194" s="145"/>
      <c r="S194" s="142"/>
    </row>
    <row r="195" spans="1:19" s="28" customFormat="1" ht="12">
      <c r="A195" s="12"/>
      <c r="B195" s="78"/>
      <c r="C195" s="22">
        <v>906</v>
      </c>
      <c r="D195" s="23" t="s">
        <v>27</v>
      </c>
      <c r="E195" s="23" t="s">
        <v>28</v>
      </c>
      <c r="F195" s="23" t="s">
        <v>174</v>
      </c>
      <c r="G195" s="23" t="s">
        <v>33</v>
      </c>
      <c r="H195" s="58" t="s">
        <v>34</v>
      </c>
      <c r="I195" s="58" t="s">
        <v>32</v>
      </c>
      <c r="J195" s="24"/>
      <c r="K195" s="33">
        <v>30000</v>
      </c>
      <c r="L195" s="33"/>
      <c r="M195" s="33"/>
      <c r="N195" s="33"/>
      <c r="O195" s="33"/>
      <c r="P195" s="24">
        <f t="shared" si="12"/>
        <v>0</v>
      </c>
      <c r="Q195" s="33">
        <f t="shared" si="13"/>
        <v>0</v>
      </c>
      <c r="R195" s="145"/>
      <c r="S195" s="142"/>
    </row>
    <row r="196" spans="1:19" s="28" customFormat="1" ht="11.25">
      <c r="A196" s="43"/>
      <c r="B196" s="77"/>
      <c r="C196" s="22">
        <v>907</v>
      </c>
      <c r="D196" s="23" t="s">
        <v>43</v>
      </c>
      <c r="E196" s="23" t="s">
        <v>44</v>
      </c>
      <c r="F196" s="23" t="s">
        <v>174</v>
      </c>
      <c r="G196" s="23" t="s">
        <v>33</v>
      </c>
      <c r="H196" s="58" t="s">
        <v>34</v>
      </c>
      <c r="I196" s="58" t="s">
        <v>40</v>
      </c>
      <c r="J196" s="24"/>
      <c r="K196" s="33">
        <v>100000</v>
      </c>
      <c r="L196" s="33"/>
      <c r="M196" s="33">
        <v>0</v>
      </c>
      <c r="N196" s="33">
        <v>0</v>
      </c>
      <c r="O196" s="33">
        <v>0</v>
      </c>
      <c r="P196" s="24">
        <f t="shared" si="12"/>
        <v>0</v>
      </c>
      <c r="Q196" s="33">
        <f t="shared" si="13"/>
        <v>0</v>
      </c>
      <c r="R196" s="145"/>
      <c r="S196" s="142"/>
    </row>
    <row r="197" spans="1:19" ht="78" customHeight="1">
      <c r="A197" s="109">
        <v>36</v>
      </c>
      <c r="B197" s="45" t="s">
        <v>176</v>
      </c>
      <c r="C197" s="67">
        <v>902</v>
      </c>
      <c r="D197" s="68" t="s">
        <v>50</v>
      </c>
      <c r="E197" s="68" t="s">
        <v>86</v>
      </c>
      <c r="F197" s="68" t="s">
        <v>177</v>
      </c>
      <c r="G197" s="68" t="s">
        <v>33</v>
      </c>
      <c r="H197" s="68" t="s">
        <v>118</v>
      </c>
      <c r="I197" s="68"/>
      <c r="J197" s="48">
        <f>K197</f>
        <v>50000</v>
      </c>
      <c r="K197" s="48">
        <v>50000</v>
      </c>
      <c r="L197" s="47"/>
      <c r="M197" s="47">
        <v>0</v>
      </c>
      <c r="N197" s="47">
        <v>0</v>
      </c>
      <c r="O197" s="47">
        <v>0</v>
      </c>
      <c r="P197" s="32">
        <f t="shared" si="12"/>
        <v>0</v>
      </c>
      <c r="Q197" s="33">
        <f t="shared" si="13"/>
        <v>0</v>
      </c>
      <c r="R197" s="143"/>
      <c r="S197" s="144"/>
    </row>
    <row r="198" spans="1:19" ht="27" customHeight="1">
      <c r="A198" s="49">
        <v>37</v>
      </c>
      <c r="B198" s="124" t="s">
        <v>178</v>
      </c>
      <c r="C198" s="67">
        <v>902</v>
      </c>
      <c r="D198" s="68" t="s">
        <v>24</v>
      </c>
      <c r="E198" s="68" t="s">
        <v>24</v>
      </c>
      <c r="F198" s="68" t="s">
        <v>65</v>
      </c>
      <c r="G198" s="68" t="s">
        <v>23</v>
      </c>
      <c r="H198" s="68" t="s">
        <v>23</v>
      </c>
      <c r="I198" s="68"/>
      <c r="J198" s="48">
        <f>K198</f>
        <v>340000</v>
      </c>
      <c r="K198" s="48">
        <f>SUM(K199:K200)</f>
        <v>340000</v>
      </c>
      <c r="L198" s="47">
        <f>SUM(L199:L204)</f>
        <v>-629918.05</v>
      </c>
      <c r="M198" s="47">
        <f>SUM(M199:M204)</f>
        <v>0</v>
      </c>
      <c r="N198" s="47">
        <f>SUM(N199:N204)</f>
        <v>0</v>
      </c>
      <c r="O198" s="47">
        <f>SUM(O199:O204)</f>
        <v>0</v>
      </c>
      <c r="P198" s="32">
        <f t="shared" si="12"/>
        <v>0</v>
      </c>
      <c r="Q198" s="31">
        <f>L198+M198-O198</f>
        <v>-629918.05</v>
      </c>
      <c r="R198" s="143"/>
      <c r="S198" s="144"/>
    </row>
    <row r="199" spans="1:19" s="28" customFormat="1" ht="12.75" customHeight="1">
      <c r="A199" s="12"/>
      <c r="B199" s="124"/>
      <c r="C199" s="22">
        <v>902</v>
      </c>
      <c r="D199" s="23" t="s">
        <v>50</v>
      </c>
      <c r="E199" s="23" t="s">
        <v>157</v>
      </c>
      <c r="F199" s="23" t="s">
        <v>179</v>
      </c>
      <c r="G199" s="23" t="s">
        <v>101</v>
      </c>
      <c r="H199" s="23" t="s">
        <v>31</v>
      </c>
      <c r="I199" s="23"/>
      <c r="J199" s="24"/>
      <c r="K199" s="24">
        <v>200000</v>
      </c>
      <c r="L199" s="33">
        <v>-629918.05</v>
      </c>
      <c r="M199" s="33">
        <v>0</v>
      </c>
      <c r="N199" s="33">
        <v>0</v>
      </c>
      <c r="O199" s="33">
        <v>0</v>
      </c>
      <c r="P199" s="32"/>
      <c r="Q199" s="33">
        <f>L199+M199-O199</f>
        <v>-629918.05</v>
      </c>
      <c r="R199" s="153"/>
      <c r="S199" s="142"/>
    </row>
    <row r="200" spans="1:19" s="28" customFormat="1" ht="12.75" customHeight="1">
      <c r="A200" s="12"/>
      <c r="B200" s="124"/>
      <c r="C200" s="40">
        <v>902</v>
      </c>
      <c r="D200" s="29" t="s">
        <v>111</v>
      </c>
      <c r="E200" s="29" t="s">
        <v>28</v>
      </c>
      <c r="F200" s="29" t="s">
        <v>180</v>
      </c>
      <c r="G200" s="29" t="s">
        <v>29</v>
      </c>
      <c r="H200" s="23"/>
      <c r="I200" s="23"/>
      <c r="J200" s="24"/>
      <c r="K200" s="24">
        <f>SUM(K201:K204)</f>
        <v>140000</v>
      </c>
      <c r="L200" s="33"/>
      <c r="M200" s="33"/>
      <c r="N200" s="33"/>
      <c r="O200" s="33"/>
      <c r="P200" s="32"/>
      <c r="Q200" s="33"/>
      <c r="R200" s="153"/>
      <c r="S200" s="142"/>
    </row>
    <row r="201" spans="1:19" s="28" customFormat="1" ht="12.75" customHeight="1">
      <c r="A201" s="12"/>
      <c r="B201" s="124"/>
      <c r="C201" s="22">
        <v>902</v>
      </c>
      <c r="D201" s="23" t="s">
        <v>111</v>
      </c>
      <c r="E201" s="23" t="s">
        <v>28</v>
      </c>
      <c r="F201" s="23" t="s">
        <v>180</v>
      </c>
      <c r="G201" s="23" t="s">
        <v>29</v>
      </c>
      <c r="H201" s="23" t="s">
        <v>40</v>
      </c>
      <c r="I201" s="23"/>
      <c r="J201" s="24"/>
      <c r="K201" s="24">
        <v>0</v>
      </c>
      <c r="L201" s="33"/>
      <c r="M201" s="33">
        <v>0</v>
      </c>
      <c r="N201" s="33">
        <v>0</v>
      </c>
      <c r="O201" s="33">
        <v>0</v>
      </c>
      <c r="P201" s="32">
        <v>0</v>
      </c>
      <c r="Q201" s="33">
        <f>L201+M201-O201</f>
        <v>0</v>
      </c>
      <c r="R201" s="154"/>
      <c r="S201" s="142"/>
    </row>
    <row r="202" spans="1:19" s="28" customFormat="1" ht="12.75" customHeight="1">
      <c r="A202" s="12"/>
      <c r="B202" s="124"/>
      <c r="C202" s="22">
        <v>902</v>
      </c>
      <c r="D202" s="23" t="s">
        <v>111</v>
      </c>
      <c r="E202" s="23" t="s">
        <v>28</v>
      </c>
      <c r="F202" s="23" t="s">
        <v>180</v>
      </c>
      <c r="G202" s="23" t="s">
        <v>29</v>
      </c>
      <c r="H202" s="23" t="s">
        <v>38</v>
      </c>
      <c r="I202" s="23"/>
      <c r="J202" s="24"/>
      <c r="K202" s="24">
        <v>110000</v>
      </c>
      <c r="L202" s="33"/>
      <c r="M202" s="33"/>
      <c r="N202" s="33"/>
      <c r="O202" s="33"/>
      <c r="P202" s="32"/>
      <c r="Q202" s="33"/>
      <c r="R202" s="154"/>
      <c r="S202" s="142"/>
    </row>
    <row r="203" spans="1:19" s="28" customFormat="1" ht="12.75">
      <c r="A203" s="12"/>
      <c r="B203" s="124"/>
      <c r="C203" s="22">
        <v>902</v>
      </c>
      <c r="D203" s="23" t="s">
        <v>111</v>
      </c>
      <c r="E203" s="23" t="s">
        <v>28</v>
      </c>
      <c r="F203" s="23" t="s">
        <v>180</v>
      </c>
      <c r="G203" s="23" t="s">
        <v>29</v>
      </c>
      <c r="H203" s="23" t="s">
        <v>41</v>
      </c>
      <c r="I203" s="23"/>
      <c r="J203" s="24"/>
      <c r="K203" s="24">
        <v>30000</v>
      </c>
      <c r="L203" s="33"/>
      <c r="M203" s="33">
        <v>0</v>
      </c>
      <c r="N203" s="33">
        <v>0</v>
      </c>
      <c r="O203" s="33">
        <v>0</v>
      </c>
      <c r="P203" s="32">
        <f>O203/K203*100</f>
        <v>0</v>
      </c>
      <c r="Q203" s="33">
        <f>L203+M203-O203</f>
        <v>0</v>
      </c>
      <c r="R203" s="154"/>
      <c r="S203" s="142"/>
    </row>
    <row r="204" spans="1:19" s="28" customFormat="1" ht="12.75">
      <c r="A204" s="43"/>
      <c r="B204" s="124"/>
      <c r="C204" s="22">
        <v>902</v>
      </c>
      <c r="D204" s="23" t="s">
        <v>111</v>
      </c>
      <c r="E204" s="23" t="s">
        <v>28</v>
      </c>
      <c r="F204" s="23" t="s">
        <v>180</v>
      </c>
      <c r="G204" s="23" t="s">
        <v>29</v>
      </c>
      <c r="H204" s="23" t="s">
        <v>32</v>
      </c>
      <c r="I204" s="23"/>
      <c r="J204" s="24"/>
      <c r="K204" s="24">
        <v>0</v>
      </c>
      <c r="L204" s="33"/>
      <c r="M204" s="33"/>
      <c r="N204" s="33"/>
      <c r="O204" s="33"/>
      <c r="P204" s="32">
        <v>0</v>
      </c>
      <c r="Q204" s="33">
        <f>L204+M204-O204</f>
        <v>0</v>
      </c>
      <c r="R204" s="154"/>
      <c r="S204" s="142"/>
    </row>
    <row r="205" spans="1:19" ht="12.75">
      <c r="A205" s="49">
        <v>38</v>
      </c>
      <c r="B205" s="125" t="s">
        <v>181</v>
      </c>
      <c r="C205" s="67">
        <v>902</v>
      </c>
      <c r="D205" s="68" t="s">
        <v>27</v>
      </c>
      <c r="E205" s="68" t="s">
        <v>24</v>
      </c>
      <c r="F205" s="68" t="s">
        <v>65</v>
      </c>
      <c r="G205" s="68" t="s">
        <v>143</v>
      </c>
      <c r="H205" s="68" t="s">
        <v>23</v>
      </c>
      <c r="I205" s="68"/>
      <c r="J205" s="48">
        <f>K205</f>
        <v>186000</v>
      </c>
      <c r="K205" s="48">
        <f>K206</f>
        <v>186000</v>
      </c>
      <c r="L205" s="48">
        <f>L206</f>
        <v>0</v>
      </c>
      <c r="M205" s="47">
        <f>M206</f>
        <v>120000</v>
      </c>
      <c r="N205" s="47">
        <f>N206</f>
        <v>89000</v>
      </c>
      <c r="O205" s="47">
        <f>O206</f>
        <v>89000</v>
      </c>
      <c r="P205" s="48">
        <f>O205/K205*100</f>
        <v>47.8494623655914</v>
      </c>
      <c r="Q205" s="48">
        <f>Q206</f>
        <v>31000</v>
      </c>
      <c r="R205" s="143"/>
      <c r="S205" s="144"/>
    </row>
    <row r="206" spans="1:19" s="28" customFormat="1" ht="12.75">
      <c r="A206" s="12"/>
      <c r="B206" s="125"/>
      <c r="C206" s="22">
        <v>902</v>
      </c>
      <c r="D206" s="23" t="s">
        <v>27</v>
      </c>
      <c r="E206" s="23" t="s">
        <v>27</v>
      </c>
      <c r="F206" s="23" t="s">
        <v>182</v>
      </c>
      <c r="G206" s="23" t="s">
        <v>29</v>
      </c>
      <c r="H206" s="23" t="s">
        <v>23</v>
      </c>
      <c r="I206" s="23"/>
      <c r="J206" s="24"/>
      <c r="K206" s="33">
        <f>SUM(K207:K210)</f>
        <v>186000</v>
      </c>
      <c r="L206" s="33">
        <f>SUM(L207:L210)</f>
        <v>0</v>
      </c>
      <c r="M206" s="33">
        <f>SUM(M207:M210)</f>
        <v>120000</v>
      </c>
      <c r="N206" s="33">
        <f>SUM(N207:N210)</f>
        <v>89000</v>
      </c>
      <c r="O206" s="33">
        <f>SUM(O207:O210)</f>
        <v>89000</v>
      </c>
      <c r="P206" s="32">
        <f>O206/K206*100</f>
        <v>47.8494623655914</v>
      </c>
      <c r="Q206" s="33">
        <f>L206+M206-O206</f>
        <v>31000</v>
      </c>
      <c r="R206" s="155"/>
      <c r="S206" s="142"/>
    </row>
    <row r="207" spans="1:19" s="28" customFormat="1" ht="12.75">
      <c r="A207" s="12"/>
      <c r="B207" s="125"/>
      <c r="C207" s="22">
        <v>902</v>
      </c>
      <c r="D207" s="23" t="s">
        <v>27</v>
      </c>
      <c r="E207" s="23" t="s">
        <v>27</v>
      </c>
      <c r="F207" s="23" t="s">
        <v>182</v>
      </c>
      <c r="G207" s="23" t="s">
        <v>29</v>
      </c>
      <c r="H207" s="23" t="s">
        <v>30</v>
      </c>
      <c r="I207" s="23"/>
      <c r="J207" s="24"/>
      <c r="K207" s="33">
        <v>40000</v>
      </c>
      <c r="L207" s="33"/>
      <c r="M207" s="33">
        <v>22000</v>
      </c>
      <c r="N207" s="33">
        <v>0</v>
      </c>
      <c r="O207" s="33">
        <v>0</v>
      </c>
      <c r="P207" s="32">
        <v>0</v>
      </c>
      <c r="Q207" s="33">
        <f>L207+M207-O207</f>
        <v>22000</v>
      </c>
      <c r="R207" s="155"/>
      <c r="S207" s="142"/>
    </row>
    <row r="208" spans="1:19" s="28" customFormat="1" ht="12.75">
      <c r="A208" s="12"/>
      <c r="B208" s="125"/>
      <c r="C208" s="22">
        <v>902</v>
      </c>
      <c r="D208" s="23" t="s">
        <v>27</v>
      </c>
      <c r="E208" s="23" t="s">
        <v>27</v>
      </c>
      <c r="F208" s="23" t="s">
        <v>182</v>
      </c>
      <c r="G208" s="23" t="s">
        <v>29</v>
      </c>
      <c r="H208" s="23" t="s">
        <v>38</v>
      </c>
      <c r="I208" s="23"/>
      <c r="J208" s="24"/>
      <c r="K208" s="33">
        <v>10000</v>
      </c>
      <c r="L208" s="33"/>
      <c r="M208" s="33">
        <v>9000</v>
      </c>
      <c r="N208" s="33">
        <v>0</v>
      </c>
      <c r="O208" s="33">
        <v>0</v>
      </c>
      <c r="P208" s="32">
        <v>0</v>
      </c>
      <c r="Q208" s="33">
        <f>L208+M208-O208</f>
        <v>9000</v>
      </c>
      <c r="R208" s="155"/>
      <c r="S208" s="142"/>
    </row>
    <row r="209" spans="1:19" s="28" customFormat="1" ht="12.75">
      <c r="A209" s="12"/>
      <c r="B209" s="125"/>
      <c r="C209" s="22">
        <v>902</v>
      </c>
      <c r="D209" s="23" t="s">
        <v>27</v>
      </c>
      <c r="E209" s="23" t="s">
        <v>27</v>
      </c>
      <c r="F209" s="23" t="s">
        <v>182</v>
      </c>
      <c r="G209" s="23" t="s">
        <v>29</v>
      </c>
      <c r="H209" s="23" t="s">
        <v>31</v>
      </c>
      <c r="I209" s="23"/>
      <c r="J209" s="24"/>
      <c r="K209" s="33">
        <v>96300</v>
      </c>
      <c r="L209" s="33"/>
      <c r="M209" s="33">
        <v>84000</v>
      </c>
      <c r="N209" s="33">
        <v>84000</v>
      </c>
      <c r="O209" s="33">
        <v>84000</v>
      </c>
      <c r="P209" s="32">
        <f>O209/K209*100</f>
        <v>87.22741433021807</v>
      </c>
      <c r="Q209" s="33">
        <f>L209+M209-N209</f>
        <v>0</v>
      </c>
      <c r="R209" s="155"/>
      <c r="S209" s="142"/>
    </row>
    <row r="210" spans="1:19" s="28" customFormat="1" ht="12.75">
      <c r="A210" s="43"/>
      <c r="B210" s="125"/>
      <c r="C210" s="22">
        <v>902</v>
      </c>
      <c r="D210" s="23" t="s">
        <v>27</v>
      </c>
      <c r="E210" s="23" t="s">
        <v>27</v>
      </c>
      <c r="F210" s="23" t="s">
        <v>182</v>
      </c>
      <c r="G210" s="23" t="s">
        <v>29</v>
      </c>
      <c r="H210" s="23" t="s">
        <v>32</v>
      </c>
      <c r="I210" s="23"/>
      <c r="J210" s="24"/>
      <c r="K210" s="33">
        <v>39700</v>
      </c>
      <c r="L210" s="33"/>
      <c r="M210" s="33">
        <v>5000</v>
      </c>
      <c r="N210" s="33">
        <v>5000</v>
      </c>
      <c r="O210" s="33">
        <v>5000</v>
      </c>
      <c r="P210" s="32">
        <f>O210/K210*100</f>
        <v>12.594458438287154</v>
      </c>
      <c r="Q210" s="33">
        <f>L210+M210-O210</f>
        <v>0</v>
      </c>
      <c r="R210" s="155"/>
      <c r="S210" s="142"/>
    </row>
    <row r="211" spans="1:19" ht="75" customHeight="1">
      <c r="A211" s="109">
        <v>39</v>
      </c>
      <c r="B211" s="78" t="s">
        <v>183</v>
      </c>
      <c r="C211" s="67">
        <v>903</v>
      </c>
      <c r="D211" s="68" t="s">
        <v>86</v>
      </c>
      <c r="E211" s="68" t="s">
        <v>50</v>
      </c>
      <c r="F211" s="68" t="s">
        <v>184</v>
      </c>
      <c r="G211" s="68" t="s">
        <v>185</v>
      </c>
      <c r="H211" s="68" t="s">
        <v>186</v>
      </c>
      <c r="I211" s="68"/>
      <c r="J211" s="48">
        <v>6500000</v>
      </c>
      <c r="K211" s="48">
        <v>6500000</v>
      </c>
      <c r="L211" s="47"/>
      <c r="M211" s="47">
        <v>3514589.6</v>
      </c>
      <c r="N211" s="47">
        <v>3514589.6</v>
      </c>
      <c r="O211" s="47">
        <v>3514589.6</v>
      </c>
      <c r="P211" s="48">
        <f>O211/K211*100</f>
        <v>54.07060923076923</v>
      </c>
      <c r="Q211" s="47">
        <f>M211-O211</f>
        <v>0</v>
      </c>
      <c r="R211" s="150"/>
      <c r="S211" s="156"/>
    </row>
    <row r="212" spans="1:23" ht="51" customHeight="1">
      <c r="A212" s="49">
        <v>40</v>
      </c>
      <c r="B212" s="66" t="s">
        <v>187</v>
      </c>
      <c r="C212" s="21">
        <v>905</v>
      </c>
      <c r="D212" s="157" t="s">
        <v>24</v>
      </c>
      <c r="E212" s="157" t="s">
        <v>24</v>
      </c>
      <c r="F212" s="157" t="s">
        <v>65</v>
      </c>
      <c r="G212" s="157" t="s">
        <v>23</v>
      </c>
      <c r="H212" s="157" t="s">
        <v>188</v>
      </c>
      <c r="I212" s="157"/>
      <c r="J212" s="48">
        <f>K212</f>
        <v>10823640</v>
      </c>
      <c r="K212" s="48">
        <f>SUM(K213:K214)</f>
        <v>10823640</v>
      </c>
      <c r="L212" s="48">
        <f>SUM(L213:L214)</f>
        <v>0</v>
      </c>
      <c r="M212" s="48">
        <f>SUM(M213:M214)</f>
        <v>5280000</v>
      </c>
      <c r="N212" s="47">
        <f>SUM(N213:N214)</f>
        <v>4510000</v>
      </c>
      <c r="O212" s="48">
        <f>SUM(O213:O214)</f>
        <v>4510000</v>
      </c>
      <c r="P212" s="32">
        <f>O212/K212*100</f>
        <v>41.66805252207206</v>
      </c>
      <c r="Q212" s="26">
        <f>L212+M212-O212</f>
        <v>770000</v>
      </c>
      <c r="R212" s="150"/>
      <c r="S212" s="151"/>
      <c r="T212" s="19"/>
      <c r="U212" s="19"/>
      <c r="V212" s="19"/>
      <c r="W212" s="19"/>
    </row>
    <row r="213" spans="1:19" s="28" customFormat="1" ht="12.75">
      <c r="A213" s="12"/>
      <c r="B213" s="71"/>
      <c r="C213" s="22">
        <v>905</v>
      </c>
      <c r="D213" s="23" t="s">
        <v>44</v>
      </c>
      <c r="E213" s="23" t="s">
        <v>43</v>
      </c>
      <c r="F213" s="23" t="s">
        <v>189</v>
      </c>
      <c r="G213" s="23" t="s">
        <v>101</v>
      </c>
      <c r="H213" s="23" t="s">
        <v>118</v>
      </c>
      <c r="I213" s="23"/>
      <c r="J213" s="24"/>
      <c r="K213" s="24">
        <v>10423640</v>
      </c>
      <c r="L213" s="33">
        <v>0</v>
      </c>
      <c r="M213" s="33">
        <v>5280000</v>
      </c>
      <c r="N213" s="33">
        <v>4510000</v>
      </c>
      <c r="O213" s="33">
        <v>4510000</v>
      </c>
      <c r="P213" s="32"/>
      <c r="Q213" s="33">
        <f>L213+M213-O213</f>
        <v>770000</v>
      </c>
      <c r="R213" s="145"/>
      <c r="S213" s="142"/>
    </row>
    <row r="214" spans="1:19" s="28" customFormat="1" ht="12.75">
      <c r="A214" s="43"/>
      <c r="B214" s="75"/>
      <c r="C214" s="22">
        <v>905</v>
      </c>
      <c r="D214" s="23" t="s">
        <v>99</v>
      </c>
      <c r="E214" s="23" t="s">
        <v>53</v>
      </c>
      <c r="F214" s="23" t="s">
        <v>190</v>
      </c>
      <c r="G214" s="23" t="s">
        <v>29</v>
      </c>
      <c r="H214" s="23" t="s">
        <v>30</v>
      </c>
      <c r="I214" s="23"/>
      <c r="J214" s="24"/>
      <c r="K214" s="24">
        <v>400000</v>
      </c>
      <c r="L214" s="33"/>
      <c r="M214" s="33">
        <v>0</v>
      </c>
      <c r="N214" s="33">
        <v>0</v>
      </c>
      <c r="O214" s="33">
        <v>0</v>
      </c>
      <c r="P214" s="32"/>
      <c r="Q214" s="33">
        <f>L214+M214-O214</f>
        <v>0</v>
      </c>
      <c r="R214" s="145"/>
      <c r="S214" s="142"/>
    </row>
    <row r="215" spans="1:19" ht="17.25" customHeight="1">
      <c r="A215" s="49">
        <v>41</v>
      </c>
      <c r="B215" s="66" t="s">
        <v>191</v>
      </c>
      <c r="C215" s="67">
        <v>0</v>
      </c>
      <c r="D215" s="68" t="s">
        <v>24</v>
      </c>
      <c r="E215" s="68" t="s">
        <v>24</v>
      </c>
      <c r="F215" s="68" t="s">
        <v>192</v>
      </c>
      <c r="G215" s="68" t="s">
        <v>33</v>
      </c>
      <c r="H215" s="68"/>
      <c r="I215" s="68"/>
      <c r="J215" s="48">
        <f>K215</f>
        <v>600978</v>
      </c>
      <c r="K215" s="48">
        <f>SUM(K216:K217)</f>
        <v>600978</v>
      </c>
      <c r="L215" s="48">
        <f>SUM(L216:L220)</f>
        <v>0</v>
      </c>
      <c r="M215" s="47">
        <f>SUM(M216:M220)</f>
        <v>110110</v>
      </c>
      <c r="N215" s="47">
        <f>SUM(N216:N220)</f>
        <v>84390</v>
      </c>
      <c r="O215" s="47">
        <f>SUM(O216:O220)</f>
        <v>84390</v>
      </c>
      <c r="P215" s="48">
        <f>(L215+M215)/K215*100</f>
        <v>18.321802129196076</v>
      </c>
      <c r="Q215" s="48">
        <f>SUM(Q216:Q220)</f>
        <v>25720</v>
      </c>
      <c r="R215" s="143"/>
      <c r="S215" s="144"/>
    </row>
    <row r="216" spans="1:19" s="37" customFormat="1" ht="12.75">
      <c r="A216" s="12"/>
      <c r="B216" s="71"/>
      <c r="C216" s="34">
        <v>906</v>
      </c>
      <c r="D216" s="23" t="s">
        <v>27</v>
      </c>
      <c r="E216" s="23" t="s">
        <v>28</v>
      </c>
      <c r="F216" s="23" t="s">
        <v>192</v>
      </c>
      <c r="G216" s="23" t="s">
        <v>33</v>
      </c>
      <c r="H216" s="23" t="s">
        <v>34</v>
      </c>
      <c r="I216" s="23" t="s">
        <v>38</v>
      </c>
      <c r="J216" s="60"/>
      <c r="K216" s="24">
        <v>400000</v>
      </c>
      <c r="L216" s="33"/>
      <c r="M216" s="33">
        <v>87120</v>
      </c>
      <c r="N216" s="33">
        <v>61400</v>
      </c>
      <c r="O216" s="33">
        <v>61400</v>
      </c>
      <c r="P216" s="32"/>
      <c r="Q216" s="33">
        <f>L216+M216-O216</f>
        <v>25720</v>
      </c>
      <c r="R216" s="158"/>
      <c r="S216" s="142"/>
    </row>
    <row r="217" spans="1:19" s="37" customFormat="1" ht="12.75">
      <c r="A217" s="12"/>
      <c r="B217" s="71"/>
      <c r="C217" s="40">
        <v>907</v>
      </c>
      <c r="D217" s="29" t="s">
        <v>24</v>
      </c>
      <c r="E217" s="29" t="s">
        <v>24</v>
      </c>
      <c r="F217" s="29" t="s">
        <v>192</v>
      </c>
      <c r="G217" s="29" t="s">
        <v>33</v>
      </c>
      <c r="H217" s="29" t="s">
        <v>34</v>
      </c>
      <c r="I217" s="23"/>
      <c r="J217" s="60"/>
      <c r="K217" s="30">
        <f>SUM(K218:K220)</f>
        <v>200978</v>
      </c>
      <c r="L217" s="33">
        <v>0</v>
      </c>
      <c r="M217" s="33">
        <v>0</v>
      </c>
      <c r="N217" s="33">
        <v>0</v>
      </c>
      <c r="O217" s="33">
        <v>0</v>
      </c>
      <c r="P217" s="32"/>
      <c r="Q217" s="33">
        <f>L217+M217-O217</f>
        <v>0</v>
      </c>
      <c r="R217" s="158"/>
      <c r="S217" s="142"/>
    </row>
    <row r="218" spans="1:19" s="37" customFormat="1" ht="12.75">
      <c r="A218" s="12"/>
      <c r="B218" s="89"/>
      <c r="C218" s="22">
        <v>907</v>
      </c>
      <c r="D218" s="23" t="s">
        <v>43</v>
      </c>
      <c r="E218" s="23" t="s">
        <v>44</v>
      </c>
      <c r="F218" s="23" t="s">
        <v>192</v>
      </c>
      <c r="G218" s="23" t="s">
        <v>33</v>
      </c>
      <c r="H218" s="23" t="s">
        <v>34</v>
      </c>
      <c r="I218" s="23" t="s">
        <v>38</v>
      </c>
      <c r="J218" s="60"/>
      <c r="K218" s="24">
        <v>45000</v>
      </c>
      <c r="L218" s="33"/>
      <c r="M218" s="33">
        <v>0</v>
      </c>
      <c r="N218" s="33">
        <v>0</v>
      </c>
      <c r="O218" s="33">
        <v>0</v>
      </c>
      <c r="P218" s="32"/>
      <c r="Q218" s="33"/>
      <c r="R218" s="158"/>
      <c r="S218" s="142"/>
    </row>
    <row r="219" spans="1:19" s="37" customFormat="1" ht="12.75">
      <c r="A219" s="12"/>
      <c r="B219" s="90"/>
      <c r="C219" s="22">
        <v>907</v>
      </c>
      <c r="D219" s="23" t="s">
        <v>43</v>
      </c>
      <c r="E219" s="23" t="s">
        <v>44</v>
      </c>
      <c r="F219" s="23" t="s">
        <v>192</v>
      </c>
      <c r="G219" s="23" t="s">
        <v>33</v>
      </c>
      <c r="H219" s="23" t="s">
        <v>34</v>
      </c>
      <c r="I219" s="23" t="s">
        <v>38</v>
      </c>
      <c r="J219" s="60"/>
      <c r="K219" s="24">
        <v>41028</v>
      </c>
      <c r="L219" s="24"/>
      <c r="M219" s="24">
        <v>0</v>
      </c>
      <c r="N219" s="33">
        <v>0</v>
      </c>
      <c r="O219" s="33">
        <v>0</v>
      </c>
      <c r="P219" s="24"/>
      <c r="Q219" s="24">
        <f>L219+M219-O219</f>
        <v>0</v>
      </c>
      <c r="R219" s="158"/>
      <c r="S219" s="159"/>
    </row>
    <row r="220" spans="1:19" s="37" customFormat="1" ht="12.75">
      <c r="A220" s="43"/>
      <c r="B220" s="160"/>
      <c r="C220" s="22">
        <v>907</v>
      </c>
      <c r="D220" s="23" t="s">
        <v>27</v>
      </c>
      <c r="E220" s="23" t="s">
        <v>28</v>
      </c>
      <c r="F220" s="23" t="s">
        <v>192</v>
      </c>
      <c r="G220" s="23" t="s">
        <v>33</v>
      </c>
      <c r="H220" s="23" t="s">
        <v>34</v>
      </c>
      <c r="I220" s="23" t="s">
        <v>38</v>
      </c>
      <c r="J220" s="60"/>
      <c r="K220" s="24">
        <v>114950</v>
      </c>
      <c r="L220" s="24"/>
      <c r="M220" s="24">
        <v>22990</v>
      </c>
      <c r="N220" s="33">
        <v>22990</v>
      </c>
      <c r="O220" s="33">
        <v>22990</v>
      </c>
      <c r="P220" s="24"/>
      <c r="Q220" s="24">
        <f>L220+M220-O220</f>
        <v>0</v>
      </c>
      <c r="R220" s="158"/>
      <c r="S220" s="142"/>
    </row>
    <row r="221" spans="1:19" s="164" customFormat="1" ht="12.75">
      <c r="A221" s="49">
        <v>41</v>
      </c>
      <c r="B221" s="161" t="s">
        <v>193</v>
      </c>
      <c r="C221" s="40"/>
      <c r="D221" s="29"/>
      <c r="E221" s="29"/>
      <c r="F221" s="29"/>
      <c r="G221" s="29"/>
      <c r="H221" s="29"/>
      <c r="I221" s="21"/>
      <c r="J221" s="26">
        <f>K221</f>
        <v>138700</v>
      </c>
      <c r="K221" s="26">
        <f>K222+K227+K232+K236</f>
        <v>138700</v>
      </c>
      <c r="L221" s="26">
        <f>SUM(L222:L239)</f>
        <v>0</v>
      </c>
      <c r="M221" s="26">
        <f>SUM(M222:M239)-M222-M227-M232</f>
        <v>21120.9</v>
      </c>
      <c r="N221" s="26">
        <f>SUM(N222:N239)-N222-N227-N232</f>
        <v>21120.9</v>
      </c>
      <c r="O221" s="26">
        <f>SUM(O222:O239)-O222-O227-O232</f>
        <v>21120.9</v>
      </c>
      <c r="P221" s="48">
        <f>O221/K221*100</f>
        <v>15.227757750540736</v>
      </c>
      <c r="Q221" s="26">
        <f>SUM(Q222:Q239)</f>
        <v>0</v>
      </c>
      <c r="R221" s="162"/>
      <c r="S221" s="163"/>
    </row>
    <row r="222" spans="1:19" s="37" customFormat="1" ht="12.75">
      <c r="A222" s="12"/>
      <c r="B222" s="165"/>
      <c r="C222" s="155">
        <v>901</v>
      </c>
      <c r="D222" s="29" t="s">
        <v>27</v>
      </c>
      <c r="E222" s="29" t="s">
        <v>99</v>
      </c>
      <c r="F222" s="29" t="s">
        <v>194</v>
      </c>
      <c r="G222" s="29" t="s">
        <v>23</v>
      </c>
      <c r="H222" s="34"/>
      <c r="I222" s="34"/>
      <c r="J222" s="34"/>
      <c r="K222" s="30">
        <f>SUM(K223:K226)</f>
        <v>40000</v>
      </c>
      <c r="L222" s="35"/>
      <c r="M222" s="24">
        <v>0</v>
      </c>
      <c r="N222" s="33">
        <v>0</v>
      </c>
      <c r="O222" s="24">
        <v>0</v>
      </c>
      <c r="P222" s="32"/>
      <c r="Q222" s="33">
        <f aca="true" t="shared" si="14" ref="Q222:Q231">L222+M222-O222</f>
        <v>0</v>
      </c>
      <c r="R222" s="158"/>
      <c r="S222" s="142"/>
    </row>
    <row r="223" spans="1:19" s="37" customFormat="1" ht="12.75">
      <c r="A223" s="12"/>
      <c r="B223" s="165"/>
      <c r="C223" s="155"/>
      <c r="D223" s="23" t="s">
        <v>27</v>
      </c>
      <c r="E223" s="23" t="s">
        <v>99</v>
      </c>
      <c r="F223" s="23" t="s">
        <v>194</v>
      </c>
      <c r="G223" s="23" t="s">
        <v>195</v>
      </c>
      <c r="H223" s="23" t="s">
        <v>196</v>
      </c>
      <c r="I223" s="34"/>
      <c r="J223" s="24"/>
      <c r="K223" s="24">
        <v>5000</v>
      </c>
      <c r="L223" s="35"/>
      <c r="M223" s="24">
        <v>0</v>
      </c>
      <c r="N223" s="33">
        <v>0</v>
      </c>
      <c r="O223" s="24">
        <v>0</v>
      </c>
      <c r="P223" s="32"/>
      <c r="Q223" s="33">
        <f t="shared" si="14"/>
        <v>0</v>
      </c>
      <c r="R223" s="158"/>
      <c r="S223" s="142"/>
    </row>
    <row r="224" spans="1:19" s="37" customFormat="1" ht="12.75">
      <c r="A224" s="12"/>
      <c r="B224" s="165"/>
      <c r="C224" s="155"/>
      <c r="D224" s="23" t="s">
        <v>27</v>
      </c>
      <c r="E224" s="23" t="s">
        <v>99</v>
      </c>
      <c r="F224" s="23" t="s">
        <v>194</v>
      </c>
      <c r="G224" s="23" t="s">
        <v>195</v>
      </c>
      <c r="H224" s="23" t="s">
        <v>30</v>
      </c>
      <c r="I224" s="34"/>
      <c r="J224" s="24"/>
      <c r="K224" s="24">
        <v>10000</v>
      </c>
      <c r="L224" s="35"/>
      <c r="M224" s="24">
        <v>0</v>
      </c>
      <c r="N224" s="33">
        <v>0</v>
      </c>
      <c r="O224" s="24">
        <v>0</v>
      </c>
      <c r="P224" s="32"/>
      <c r="Q224" s="33">
        <f t="shared" si="14"/>
        <v>0</v>
      </c>
      <c r="R224" s="158"/>
      <c r="S224" s="142"/>
    </row>
    <row r="225" spans="1:19" s="37" customFormat="1" ht="12.75">
      <c r="A225" s="12"/>
      <c r="B225" s="165"/>
      <c r="C225" s="155"/>
      <c r="D225" s="23" t="s">
        <v>27</v>
      </c>
      <c r="E225" s="23" t="s">
        <v>99</v>
      </c>
      <c r="F225" s="23" t="s">
        <v>194</v>
      </c>
      <c r="G225" s="23" t="s">
        <v>195</v>
      </c>
      <c r="H225" s="23" t="s">
        <v>38</v>
      </c>
      <c r="I225" s="34"/>
      <c r="J225" s="24"/>
      <c r="K225" s="24">
        <v>10000</v>
      </c>
      <c r="L225" s="35"/>
      <c r="M225" s="24">
        <v>0</v>
      </c>
      <c r="N225" s="33">
        <v>0</v>
      </c>
      <c r="O225" s="24">
        <v>0</v>
      </c>
      <c r="P225" s="32"/>
      <c r="Q225" s="33">
        <f t="shared" si="14"/>
        <v>0</v>
      </c>
      <c r="R225" s="158"/>
      <c r="S225" s="142"/>
    </row>
    <row r="226" spans="1:19" s="37" customFormat="1" ht="12.75">
      <c r="A226" s="12"/>
      <c r="B226" s="165"/>
      <c r="C226" s="155"/>
      <c r="D226" s="23" t="s">
        <v>27</v>
      </c>
      <c r="E226" s="23" t="s">
        <v>99</v>
      </c>
      <c r="F226" s="23" t="s">
        <v>194</v>
      </c>
      <c r="G226" s="23" t="s">
        <v>29</v>
      </c>
      <c r="H226" s="23" t="s">
        <v>38</v>
      </c>
      <c r="I226" s="34"/>
      <c r="J226" s="24"/>
      <c r="K226" s="24">
        <v>15000</v>
      </c>
      <c r="L226" s="35"/>
      <c r="M226" s="24">
        <v>0</v>
      </c>
      <c r="N226" s="33">
        <v>0</v>
      </c>
      <c r="O226" s="24">
        <v>0</v>
      </c>
      <c r="P226" s="32"/>
      <c r="Q226" s="33">
        <f t="shared" si="14"/>
        <v>0</v>
      </c>
      <c r="R226" s="158"/>
      <c r="S226" s="142"/>
    </row>
    <row r="227" spans="1:19" s="37" customFormat="1" ht="12.75">
      <c r="A227" s="12"/>
      <c r="B227" s="165"/>
      <c r="C227" s="155">
        <v>904</v>
      </c>
      <c r="D227" s="29" t="s">
        <v>27</v>
      </c>
      <c r="E227" s="29" t="s">
        <v>99</v>
      </c>
      <c r="F227" s="29" t="s">
        <v>194</v>
      </c>
      <c r="G227" s="29" t="s">
        <v>23</v>
      </c>
      <c r="H227" s="34"/>
      <c r="I227" s="34"/>
      <c r="J227" s="34"/>
      <c r="K227" s="30">
        <f>SUM(K228:K231)</f>
        <v>43700</v>
      </c>
      <c r="L227" s="35"/>
      <c r="M227" s="24">
        <v>0</v>
      </c>
      <c r="N227" s="33">
        <v>0</v>
      </c>
      <c r="O227" s="24">
        <v>0</v>
      </c>
      <c r="P227" s="32"/>
      <c r="Q227" s="33">
        <f t="shared" si="14"/>
        <v>0</v>
      </c>
      <c r="R227" s="158"/>
      <c r="S227" s="142"/>
    </row>
    <row r="228" spans="1:19" s="37" customFormat="1" ht="12.75">
      <c r="A228" s="12"/>
      <c r="B228" s="165"/>
      <c r="C228" s="155"/>
      <c r="D228" s="23" t="s">
        <v>27</v>
      </c>
      <c r="E228" s="23" t="s">
        <v>99</v>
      </c>
      <c r="F228" s="23" t="s">
        <v>194</v>
      </c>
      <c r="G228" s="23" t="s">
        <v>195</v>
      </c>
      <c r="H228" s="23" t="s">
        <v>196</v>
      </c>
      <c r="I228" s="34"/>
      <c r="J228" s="24"/>
      <c r="K228" s="24">
        <v>7000</v>
      </c>
      <c r="L228" s="35"/>
      <c r="M228" s="24">
        <v>0</v>
      </c>
      <c r="N228" s="33">
        <v>0</v>
      </c>
      <c r="O228" s="24">
        <v>0</v>
      </c>
      <c r="P228" s="32"/>
      <c r="Q228" s="33">
        <f t="shared" si="14"/>
        <v>0</v>
      </c>
      <c r="R228" s="158"/>
      <c r="S228" s="142"/>
    </row>
    <row r="229" spans="1:19" s="37" customFormat="1" ht="12.75">
      <c r="A229" s="12"/>
      <c r="B229" s="166"/>
      <c r="C229" s="155"/>
      <c r="D229" s="23" t="s">
        <v>27</v>
      </c>
      <c r="E229" s="23" t="s">
        <v>99</v>
      </c>
      <c r="F229" s="23" t="s">
        <v>194</v>
      </c>
      <c r="G229" s="23" t="s">
        <v>195</v>
      </c>
      <c r="H229" s="23" t="s">
        <v>30</v>
      </c>
      <c r="I229" s="34"/>
      <c r="J229" s="24"/>
      <c r="K229" s="24">
        <v>7000</v>
      </c>
      <c r="L229" s="35"/>
      <c r="M229" s="24">
        <v>0</v>
      </c>
      <c r="N229" s="33">
        <v>0</v>
      </c>
      <c r="O229" s="24">
        <v>0</v>
      </c>
      <c r="P229" s="32"/>
      <c r="Q229" s="33">
        <f t="shared" si="14"/>
        <v>0</v>
      </c>
      <c r="R229" s="158"/>
      <c r="S229" s="142"/>
    </row>
    <row r="230" spans="1:19" s="37" customFormat="1" ht="12.75">
      <c r="A230" s="12"/>
      <c r="B230" s="167"/>
      <c r="C230" s="155"/>
      <c r="D230" s="23" t="s">
        <v>27</v>
      </c>
      <c r="E230" s="23" t="s">
        <v>99</v>
      </c>
      <c r="F230" s="23" t="s">
        <v>194</v>
      </c>
      <c r="G230" s="23" t="s">
        <v>195</v>
      </c>
      <c r="H230" s="23" t="s">
        <v>38</v>
      </c>
      <c r="I230" s="34"/>
      <c r="J230" s="24"/>
      <c r="K230" s="24">
        <v>6700</v>
      </c>
      <c r="L230" s="35"/>
      <c r="M230" s="24">
        <v>0</v>
      </c>
      <c r="N230" s="33">
        <v>0</v>
      </c>
      <c r="O230" s="24">
        <v>0</v>
      </c>
      <c r="P230" s="32"/>
      <c r="Q230" s="33">
        <f t="shared" si="14"/>
        <v>0</v>
      </c>
      <c r="R230" s="158"/>
      <c r="S230" s="142"/>
    </row>
    <row r="231" spans="1:19" s="37" customFormat="1" ht="12.75">
      <c r="A231" s="12"/>
      <c r="B231" s="167"/>
      <c r="C231" s="155"/>
      <c r="D231" s="23" t="s">
        <v>27</v>
      </c>
      <c r="E231" s="23" t="s">
        <v>99</v>
      </c>
      <c r="F231" s="23" t="s">
        <v>194</v>
      </c>
      <c r="G231" s="23" t="s">
        <v>29</v>
      </c>
      <c r="H231" s="23" t="s">
        <v>38</v>
      </c>
      <c r="I231" s="34"/>
      <c r="J231" s="24"/>
      <c r="K231" s="24">
        <v>23000</v>
      </c>
      <c r="L231" s="35"/>
      <c r="M231" s="24">
        <v>0</v>
      </c>
      <c r="N231" s="33">
        <v>0</v>
      </c>
      <c r="O231" s="24">
        <v>0</v>
      </c>
      <c r="P231" s="32"/>
      <c r="Q231" s="33">
        <f t="shared" si="14"/>
        <v>0</v>
      </c>
      <c r="R231" s="158"/>
      <c r="S231" s="142"/>
    </row>
    <row r="232" spans="1:19" s="37" customFormat="1" ht="12.75">
      <c r="A232" s="12"/>
      <c r="B232" s="167"/>
      <c r="C232" s="168">
        <v>905</v>
      </c>
      <c r="D232" s="29" t="s">
        <v>27</v>
      </c>
      <c r="E232" s="29" t="s">
        <v>99</v>
      </c>
      <c r="F232" s="29" t="s">
        <v>194</v>
      </c>
      <c r="G232" s="29" t="s">
        <v>23</v>
      </c>
      <c r="H232" s="29"/>
      <c r="I232" s="21"/>
      <c r="J232" s="30"/>
      <c r="K232" s="30">
        <f>SUM(K233:K235)</f>
        <v>53000</v>
      </c>
      <c r="L232" s="30">
        <f>SUM(L233:L235)</f>
        <v>0</v>
      </c>
      <c r="M232" s="31">
        <f>SUM(M233:M235)</f>
        <v>21120.9</v>
      </c>
      <c r="N232" s="31">
        <f>SUM(N233:N235)</f>
        <v>21120.9</v>
      </c>
      <c r="O232" s="31">
        <f>SUM(O233:O235)</f>
        <v>21120.9</v>
      </c>
      <c r="P232" s="30"/>
      <c r="Q232" s="30">
        <f>SUM(Q233:Q235)</f>
        <v>0</v>
      </c>
      <c r="R232" s="158"/>
      <c r="S232" s="142"/>
    </row>
    <row r="233" spans="1:19" s="37" customFormat="1" ht="12.75">
      <c r="A233" s="12"/>
      <c r="B233" s="167"/>
      <c r="C233" s="169"/>
      <c r="D233" s="23" t="s">
        <v>27</v>
      </c>
      <c r="E233" s="23" t="s">
        <v>99</v>
      </c>
      <c r="F233" s="23" t="s">
        <v>194</v>
      </c>
      <c r="G233" s="23" t="s">
        <v>195</v>
      </c>
      <c r="H233" s="23" t="s">
        <v>196</v>
      </c>
      <c r="I233" s="34"/>
      <c r="J233" s="24"/>
      <c r="K233" s="24">
        <v>1000</v>
      </c>
      <c r="L233" s="35"/>
      <c r="M233" s="24"/>
      <c r="N233" s="33"/>
      <c r="O233" s="24"/>
      <c r="P233" s="32"/>
      <c r="Q233" s="33">
        <f>L233+M233-O233</f>
        <v>0</v>
      </c>
      <c r="R233" s="158"/>
      <c r="S233" s="142"/>
    </row>
    <row r="234" spans="1:19" s="37" customFormat="1" ht="12.75">
      <c r="A234" s="12"/>
      <c r="B234" s="167"/>
      <c r="C234" s="169"/>
      <c r="D234" s="23" t="s">
        <v>27</v>
      </c>
      <c r="E234" s="23" t="s">
        <v>99</v>
      </c>
      <c r="F234" s="23" t="s">
        <v>194</v>
      </c>
      <c r="G234" s="23" t="s">
        <v>195</v>
      </c>
      <c r="H234" s="23" t="s">
        <v>30</v>
      </c>
      <c r="I234" s="34"/>
      <c r="J234" s="24"/>
      <c r="K234" s="24">
        <v>4000</v>
      </c>
      <c r="L234" s="35"/>
      <c r="M234" s="24">
        <v>1020.9</v>
      </c>
      <c r="N234" s="33">
        <v>1020.9</v>
      </c>
      <c r="O234" s="24">
        <v>1020.9</v>
      </c>
      <c r="P234" s="32"/>
      <c r="Q234" s="33">
        <f>L234+M234-O234</f>
        <v>0</v>
      </c>
      <c r="R234" s="158"/>
      <c r="S234" s="142"/>
    </row>
    <row r="235" spans="1:19" s="37" customFormat="1" ht="12.75">
      <c r="A235" s="12"/>
      <c r="B235" s="167"/>
      <c r="C235" s="170"/>
      <c r="D235" s="23" t="s">
        <v>27</v>
      </c>
      <c r="E235" s="23" t="s">
        <v>99</v>
      </c>
      <c r="F235" s="23" t="s">
        <v>194</v>
      </c>
      <c r="G235" s="23" t="s">
        <v>29</v>
      </c>
      <c r="H235" s="23" t="s">
        <v>38</v>
      </c>
      <c r="I235" s="34"/>
      <c r="J235" s="24"/>
      <c r="K235" s="24">
        <v>48000</v>
      </c>
      <c r="L235" s="35"/>
      <c r="M235" s="24">
        <v>20100</v>
      </c>
      <c r="N235" s="33">
        <v>20100</v>
      </c>
      <c r="O235" s="24">
        <v>20100</v>
      </c>
      <c r="P235" s="32"/>
      <c r="Q235" s="33">
        <f>L235+M235-O235</f>
        <v>0</v>
      </c>
      <c r="R235" s="158"/>
      <c r="S235" s="142"/>
    </row>
    <row r="236" spans="1:19" s="37" customFormat="1" ht="12.75">
      <c r="A236" s="12"/>
      <c r="B236" s="110"/>
      <c r="C236" s="168">
        <v>907</v>
      </c>
      <c r="D236" s="29" t="s">
        <v>27</v>
      </c>
      <c r="E236" s="29" t="s">
        <v>99</v>
      </c>
      <c r="F236" s="29" t="s">
        <v>194</v>
      </c>
      <c r="G236" s="29" t="s">
        <v>195</v>
      </c>
      <c r="H236" s="34"/>
      <c r="I236" s="23"/>
      <c r="J236" s="60"/>
      <c r="K236" s="30">
        <f>K237+K238</f>
        <v>2000</v>
      </c>
      <c r="L236" s="35"/>
      <c r="M236" s="24">
        <v>0</v>
      </c>
      <c r="N236" s="33">
        <v>0</v>
      </c>
      <c r="O236" s="24">
        <v>0</v>
      </c>
      <c r="P236" s="32"/>
      <c r="Q236" s="33">
        <f>L236+M236-O236</f>
        <v>0</v>
      </c>
      <c r="R236" s="158"/>
      <c r="S236" s="142"/>
    </row>
    <row r="237" spans="1:19" s="37" customFormat="1" ht="12.75">
      <c r="A237" s="12"/>
      <c r="B237" s="110"/>
      <c r="C237" s="169"/>
      <c r="D237" s="23" t="s">
        <v>27</v>
      </c>
      <c r="E237" s="23" t="s">
        <v>99</v>
      </c>
      <c r="F237" s="23" t="s">
        <v>194</v>
      </c>
      <c r="G237" s="23" t="s">
        <v>195</v>
      </c>
      <c r="H237" s="23" t="s">
        <v>30</v>
      </c>
      <c r="I237" s="23"/>
      <c r="J237" s="60"/>
      <c r="K237" s="24">
        <v>600</v>
      </c>
      <c r="L237" s="35"/>
      <c r="M237" s="24"/>
      <c r="N237" s="33"/>
      <c r="O237" s="24"/>
      <c r="P237" s="32"/>
      <c r="Q237" s="33"/>
      <c r="R237" s="158"/>
      <c r="S237" s="142"/>
    </row>
    <row r="238" spans="1:19" s="37" customFormat="1" ht="12.75">
      <c r="A238" s="43"/>
      <c r="B238" s="110"/>
      <c r="C238" s="170"/>
      <c r="D238" s="23" t="s">
        <v>27</v>
      </c>
      <c r="E238" s="23" t="s">
        <v>99</v>
      </c>
      <c r="F238" s="23" t="s">
        <v>194</v>
      </c>
      <c r="G238" s="23" t="s">
        <v>195</v>
      </c>
      <c r="H238" s="23" t="s">
        <v>38</v>
      </c>
      <c r="I238" s="23"/>
      <c r="J238" s="60"/>
      <c r="K238" s="24">
        <v>1400</v>
      </c>
      <c r="L238" s="35"/>
      <c r="M238" s="24"/>
      <c r="N238" s="33"/>
      <c r="O238" s="24"/>
      <c r="P238" s="32"/>
      <c r="Q238" s="33">
        <f>L238+M238-O238</f>
        <v>0</v>
      </c>
      <c r="R238" s="158"/>
      <c r="S238" s="142"/>
    </row>
    <row r="239" spans="1:19" ht="13.5" thickBot="1">
      <c r="A239" s="171"/>
      <c r="B239" s="172"/>
      <c r="C239" s="173"/>
      <c r="D239" s="174"/>
      <c r="E239" s="174"/>
      <c r="F239" s="174"/>
      <c r="G239" s="174"/>
      <c r="H239" s="174"/>
      <c r="I239" s="174"/>
      <c r="J239" s="175"/>
      <c r="K239" s="175"/>
      <c r="L239" s="176"/>
      <c r="M239" s="176"/>
      <c r="N239" s="176"/>
      <c r="O239" s="176"/>
      <c r="P239" s="175"/>
      <c r="Q239" s="176"/>
      <c r="R239" s="177"/>
      <c r="S239" s="178"/>
    </row>
    <row r="240" spans="1:19" s="19" customFormat="1" ht="19.5" customHeight="1" thickBot="1">
      <c r="A240" s="179"/>
      <c r="B240" s="180" t="s">
        <v>197</v>
      </c>
      <c r="C240" s="180"/>
      <c r="D240" s="181"/>
      <c r="E240" s="181"/>
      <c r="F240" s="181"/>
      <c r="G240" s="181"/>
      <c r="H240" s="181"/>
      <c r="I240" s="181"/>
      <c r="J240" s="182">
        <f>J5+J30+J31+J42+J48+J51+J56+J60+J65+J72+J74+J83+J87+J99+J104+J110+J115+J116+J118+J119+J127+J136+J139+J142+J143+J145+J152+J155+J159+J168+J171+J172+J175+J178+J182+J197+J198+J205+J211+J212+J215+J221</f>
        <v>308452027.15</v>
      </c>
      <c r="K240" s="182">
        <f>K5+K30+K31+K42+K48+K51+K56+K60+K65+K72+K74+K83+K87+K99+K104+K110+K115+K116+K118+K119+K127+K136+K139+K142+K143+K145+K152+K155+K159+K168+K171+K172+K175+K178+K182+K197+K198+K205+K211+K212+K215+K221</f>
        <v>308492027.15</v>
      </c>
      <c r="L240" s="182">
        <f>L5+L30+L31+L42+L48+L51+L56+L60+L65+L72+L74+L83+L87+L99+L104+L110+L115+L118+L119+L127+L136+L139+L142+L143+L145+L152+L155+L159+L168+L171+L172+L175+L178+L182+L197+L198+L205+L211+L212+L215+L221</f>
        <v>18709608.599999998</v>
      </c>
      <c r="M240" s="182">
        <f>M5+M30+M31+M42+M48+M51+M56+M60+M65+M72+M74+M83+M87+M99+M104+M110+M115+M116+M118+M119+M127+M136+M139+M142+M143+M145+M152+M155+M159+M168+M171+M172+M175+M178+M182+M197+M198+M205+M211+M212+M215+M221</f>
        <v>170897072.61</v>
      </c>
      <c r="N240" s="182">
        <f>N5+N30+N31+N42+N48+N51+N56+N60+N65+N72+N74+N83+N87+N99+N104+N110+N115+N116+N118+N119+N127+N136+N139+N142+N143+N145+N152+N155+N159+N168+N171+N172+N175+N178+N182+N197+N198+N205+N211+N212+N215+N221</f>
        <v>157879290.43</v>
      </c>
      <c r="O240" s="182">
        <f>O5+O30+O31+O42+O48+O51+O56+O60+O65+O72+O74+O83+O87+O99+O104+O110+O115+O116+O118+O119+O127+O136+O139+O142+O143+O145+O152+O155+O159+O168+O171+O172+O175+O178+O182+O197+O198+O205+O211+O212+O215+O221</f>
        <v>157879290.43</v>
      </c>
      <c r="P240" s="182">
        <f>(L240+M240)/K240*100</f>
        <v>61.462425127054054</v>
      </c>
      <c r="Q240" s="182">
        <f>Q5+Q30+Q31+Q42+Q48+Q51+Q56+Q60+Q65+Q72+Q74+Q83+Q87+Q99+Q104+Q110+Q115+Q116+Q118+Q119+Q127+Q136+Q139+Q142+Q143+Q145+Q152+Q155+Q159+Q168+Q171+Q172+Q175+Q178+Q182+Q197+Q198+Q205+Q211+Q212+Q215+Q221</f>
        <v>32585789.71</v>
      </c>
      <c r="R240" s="183"/>
      <c r="S240" s="184"/>
    </row>
    <row r="241" spans="10:18" ht="12.75">
      <c r="J241" s="186" t="s">
        <v>198</v>
      </c>
      <c r="K241" s="187">
        <f>SUM(K36:K37)+K50+K150+K151+K156+K157+K109+K189+K54</f>
        <v>119013772</v>
      </c>
      <c r="L241" s="187">
        <f>SUM(L36:L37)+L50+L150+L151+L156+L157+L109+L189+L54+L47+L55+L129</f>
        <v>12704213.889999999</v>
      </c>
      <c r="M241" s="187">
        <f>SUM(M36:M37)+M50+M150+M151+M156+M157+M109+M189+M54+M47+M55+M129</f>
        <v>79719442.89999999</v>
      </c>
      <c r="N241" s="187">
        <f>SUM(N36:N37)+N50+N150+N151+N156+N157+N109+N189+N54+N47+N55+N129</f>
        <v>82243314.01</v>
      </c>
      <c r="O241" s="187">
        <f>SUM(O36:O37)+O50+O150+O151+O156+O157+O109+O189+O54+O47+O55+O129</f>
        <v>82243314.01</v>
      </c>
      <c r="P241" s="188">
        <f>(L241+M241)/K241*100</f>
        <v>77.65795103948138</v>
      </c>
      <c r="Q241" s="187">
        <f>SUM(Q36:Q37)+Q50+Q150+Q151+Q156+Q157+Q109+Q189+Q54+Q47+Q55+Q129</f>
        <v>10180342.78</v>
      </c>
      <c r="R241" s="189"/>
    </row>
    <row r="242" spans="10:18" ht="12.75">
      <c r="J242" s="186" t="s">
        <v>155</v>
      </c>
      <c r="K242" s="187">
        <f>K240-K241</f>
        <v>189478255.14999998</v>
      </c>
      <c r="L242" s="187">
        <f>L240-L241</f>
        <v>6005394.709999999</v>
      </c>
      <c r="M242" s="187">
        <f>M240-M241</f>
        <v>91177629.71000002</v>
      </c>
      <c r="N242" s="187">
        <f>N240-N241</f>
        <v>75635976.42</v>
      </c>
      <c r="O242" s="187"/>
      <c r="P242" s="188">
        <f>(L242+M242)/K242*100</f>
        <v>51.28980333023719</v>
      </c>
      <c r="Q242" s="187">
        <f>Q240-Q241</f>
        <v>22405446.93</v>
      </c>
      <c r="R242" s="189"/>
    </row>
    <row r="243" spans="10:18" ht="12.75">
      <c r="J243" s="186"/>
      <c r="K243" s="190"/>
      <c r="O243" s="187"/>
      <c r="P243" s="187"/>
      <c r="R243" s="189"/>
    </row>
    <row r="244" spans="10:18" ht="12.75">
      <c r="J244" s="186"/>
      <c r="K244" s="190"/>
      <c r="R244" s="189"/>
    </row>
    <row r="245" spans="2:18" ht="12.75">
      <c r="B245" s="191"/>
      <c r="C245" s="191"/>
      <c r="D245" s="191"/>
      <c r="E245" s="191"/>
      <c r="F245" s="191"/>
      <c r="G245" s="191"/>
      <c r="H245" s="191"/>
      <c r="I245" s="191"/>
      <c r="J245" s="191"/>
      <c r="N245" s="2"/>
      <c r="O245" s="2"/>
      <c r="P245" s="193"/>
      <c r="Q245" s="193"/>
      <c r="R245" s="189"/>
    </row>
    <row r="246" spans="14:19" ht="12.75">
      <c r="N246" s="194"/>
      <c r="O246" s="194"/>
      <c r="P246" s="194"/>
      <c r="Q246" s="194"/>
      <c r="R246" s="195"/>
      <c r="S246" s="194"/>
    </row>
    <row r="247" spans="14:19" ht="12.75">
      <c r="N247" s="196"/>
      <c r="O247" s="194"/>
      <c r="P247" s="194"/>
      <c r="Q247" s="194"/>
      <c r="R247" s="195"/>
      <c r="S247" s="194"/>
    </row>
    <row r="248" spans="2:19" ht="12.75">
      <c r="B248" s="28"/>
      <c r="D248" s="197"/>
      <c r="E248" s="194"/>
      <c r="F248" s="195"/>
      <c r="G248" s="197"/>
      <c r="J248" s="194"/>
      <c r="K248" s="194"/>
      <c r="L248" s="194"/>
      <c r="M248" s="195"/>
      <c r="N248" s="194"/>
      <c r="O248" s="194"/>
      <c r="P248" s="194"/>
      <c r="Q248" s="194"/>
      <c r="R248" s="195"/>
      <c r="S248" s="194"/>
    </row>
    <row r="249" spans="2:19" ht="12.75">
      <c r="B249" s="28"/>
      <c r="D249" s="197"/>
      <c r="E249" s="194"/>
      <c r="F249" s="195"/>
      <c r="G249" s="197"/>
      <c r="J249" s="194"/>
      <c r="K249" s="194"/>
      <c r="L249" s="194"/>
      <c r="M249" s="195"/>
      <c r="N249" s="194"/>
      <c r="O249" s="194"/>
      <c r="P249" s="194"/>
      <c r="Q249" s="194"/>
      <c r="R249" s="195"/>
      <c r="S249" s="194"/>
    </row>
    <row r="250" spans="4:19" ht="12.75">
      <c r="D250" s="197"/>
      <c r="E250" s="194"/>
      <c r="F250" s="195"/>
      <c r="G250" s="197"/>
      <c r="J250" s="194"/>
      <c r="K250" s="194"/>
      <c r="L250" s="194"/>
      <c r="M250" s="195"/>
      <c r="N250" s="194"/>
      <c r="O250" s="194"/>
      <c r="P250" s="194"/>
      <c r="Q250" s="194"/>
      <c r="R250" s="195"/>
      <c r="S250" s="194"/>
    </row>
    <row r="253" ht="12.75" hidden="1">
      <c r="B253" s="2" t="s">
        <v>199</v>
      </c>
    </row>
    <row r="254" ht="12.75" hidden="1">
      <c r="B254" s="198" t="s">
        <v>200</v>
      </c>
    </row>
    <row r="255" ht="12.75" hidden="1">
      <c r="B255" s="198" t="s">
        <v>201</v>
      </c>
    </row>
    <row r="256" ht="12.75" hidden="1">
      <c r="B256" s="198" t="s">
        <v>202</v>
      </c>
    </row>
    <row r="257" ht="12.75" hidden="1">
      <c r="B257" s="198" t="s">
        <v>203</v>
      </c>
    </row>
  </sheetData>
  <autoFilter ref="A4:W238"/>
  <mergeCells count="83">
    <mergeCell ref="A1:S2"/>
    <mergeCell ref="A5:A29"/>
    <mergeCell ref="A31:A41"/>
    <mergeCell ref="C31:F31"/>
    <mergeCell ref="C32:D32"/>
    <mergeCell ref="A42:A46"/>
    <mergeCell ref="B42:B46"/>
    <mergeCell ref="A48:A50"/>
    <mergeCell ref="A51:A52"/>
    <mergeCell ref="A56:A59"/>
    <mergeCell ref="B56:B58"/>
    <mergeCell ref="A60:A64"/>
    <mergeCell ref="B60:B62"/>
    <mergeCell ref="A65:A68"/>
    <mergeCell ref="B65:B67"/>
    <mergeCell ref="A72:A73"/>
    <mergeCell ref="A74:A82"/>
    <mergeCell ref="B74:B78"/>
    <mergeCell ref="A83:A86"/>
    <mergeCell ref="B83:B86"/>
    <mergeCell ref="A87:A94"/>
    <mergeCell ref="B87:B92"/>
    <mergeCell ref="R88:R93"/>
    <mergeCell ref="A99:A103"/>
    <mergeCell ref="B99:B101"/>
    <mergeCell ref="A104:A109"/>
    <mergeCell ref="B104:B105"/>
    <mergeCell ref="A110:A113"/>
    <mergeCell ref="B110:B113"/>
    <mergeCell ref="A116:A117"/>
    <mergeCell ref="B116:B117"/>
    <mergeCell ref="A119:A126"/>
    <mergeCell ref="B119:B124"/>
    <mergeCell ref="A127:A135"/>
    <mergeCell ref="B127:B135"/>
    <mergeCell ref="A136:A138"/>
    <mergeCell ref="B136:B138"/>
    <mergeCell ref="R136:R138"/>
    <mergeCell ref="A139:A141"/>
    <mergeCell ref="B139:B140"/>
    <mergeCell ref="A143:A144"/>
    <mergeCell ref="B143:B144"/>
    <mergeCell ref="A145:A151"/>
    <mergeCell ref="B145:B149"/>
    <mergeCell ref="R145:R151"/>
    <mergeCell ref="S145:S151"/>
    <mergeCell ref="A152:A154"/>
    <mergeCell ref="B152:B154"/>
    <mergeCell ref="S152:S153"/>
    <mergeCell ref="A155:A158"/>
    <mergeCell ref="B155:B158"/>
    <mergeCell ref="R155:R158"/>
    <mergeCell ref="S155:S158"/>
    <mergeCell ref="A159:A167"/>
    <mergeCell ref="B159:B163"/>
    <mergeCell ref="A168:A170"/>
    <mergeCell ref="B168:B170"/>
    <mergeCell ref="R168:R170"/>
    <mergeCell ref="A172:A174"/>
    <mergeCell ref="B172:B173"/>
    <mergeCell ref="A175:A177"/>
    <mergeCell ref="A178:A181"/>
    <mergeCell ref="B178:B180"/>
    <mergeCell ref="A182:A196"/>
    <mergeCell ref="B182:B193"/>
    <mergeCell ref="A198:A204"/>
    <mergeCell ref="B198:B204"/>
    <mergeCell ref="R201:R204"/>
    <mergeCell ref="A205:A210"/>
    <mergeCell ref="B205:B210"/>
    <mergeCell ref="R206:R210"/>
    <mergeCell ref="A212:A214"/>
    <mergeCell ref="B212:B214"/>
    <mergeCell ref="A215:A220"/>
    <mergeCell ref="B215:B219"/>
    <mergeCell ref="B245:J245"/>
    <mergeCell ref="P245:Q245"/>
    <mergeCell ref="A221:A238"/>
    <mergeCell ref="B221:B229"/>
    <mergeCell ref="C222:C226"/>
    <mergeCell ref="C227:C231"/>
    <mergeCell ref="C232:C235"/>
    <mergeCell ref="C236:C238"/>
  </mergeCells>
  <printOptions/>
  <pageMargins left="0.1968503937007874" right="0" top="0.1968503937007874" bottom="0.1968503937007874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308_2</dc:creator>
  <cp:keywords/>
  <dc:description/>
  <cp:lastModifiedBy>308_2</cp:lastModifiedBy>
  <dcterms:created xsi:type="dcterms:W3CDTF">2014-11-14T09:27:24Z</dcterms:created>
  <dcterms:modified xsi:type="dcterms:W3CDTF">2014-11-14T09:27:35Z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