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30" windowWidth="19000" windowHeight="8500" activeTab="0"/>
  </bookViews>
  <sheets>
    <sheet name="на 01.07.16 " sheetId="1" r:id="rId1"/>
  </sheets>
  <definedNames>
    <definedName name="_xlnm._FilterDatabase" localSheetId="0" hidden="1">'на 01.07.16 '!$A$4:$P$313</definedName>
    <definedName name="_xlnm.Print_Titles" localSheetId="0">'на 01.07.16 '!$4:$4</definedName>
  </definedNames>
  <calcPr fullCalcOnLoad="1"/>
</workbook>
</file>

<file path=xl/sharedStrings.xml><?xml version="1.0" encoding="utf-8"?>
<sst xmlns="http://schemas.openxmlformats.org/spreadsheetml/2006/main" count="1381" uniqueCount="410">
  <si>
    <t>о реализации муниципальных программ (подпрограмм) муниципального образования г.Саяногорск  за январь-июнь 2016 г.</t>
  </si>
  <si>
    <t>руб.</t>
  </si>
  <si>
    <t>№ п/п</t>
  </si>
  <si>
    <t>Наименование МП/мероприятий</t>
  </si>
  <si>
    <t>КРР</t>
  </si>
  <si>
    <t>Рз</t>
  </si>
  <si>
    <t>ПР</t>
  </si>
  <si>
    <t>ЦСР</t>
  </si>
  <si>
    <t>ВР</t>
  </si>
  <si>
    <t>План по программе</t>
  </si>
  <si>
    <t>Предусмотрено бюджетом</t>
  </si>
  <si>
    <t>Кредиторская задолженность на 01.01.2016 г.</t>
  </si>
  <si>
    <t xml:space="preserve">Факт выполнения с начала года </t>
  </si>
  <si>
    <t>Финансирование на 01.07.2016г.</t>
  </si>
  <si>
    <t>Кассовые расходы на 01.07.2016г.</t>
  </si>
  <si>
    <t>% исполнения</t>
  </si>
  <si>
    <t xml:space="preserve">Кредиторская задолженность на 01.07.2016 г. </t>
  </si>
  <si>
    <t>Комментарий (пояснение) о частичном или полном не выполнении мероприятий</t>
  </si>
  <si>
    <t>Муниципальная программа "Управление муниципальными финансами и обслуживание муниципального долга на 2014-2018 годы"</t>
  </si>
  <si>
    <t>Итого по МП</t>
  </si>
  <si>
    <t>13</t>
  </si>
  <si>
    <t>01</t>
  </si>
  <si>
    <t>10 0 00 00000</t>
  </si>
  <si>
    <t>000</t>
  </si>
  <si>
    <t>Мероприятия, направленные на автоматизацию бюджетного процесса</t>
  </si>
  <si>
    <t>10 0 01 00000</t>
  </si>
  <si>
    <t>242</t>
  </si>
  <si>
    <t xml:space="preserve">Процентные платежи по муниципальному долгу </t>
  </si>
  <si>
    <t>10 0 02 00000</t>
  </si>
  <si>
    <t>730</t>
  </si>
  <si>
    <t>согласно графика погашения кредитов</t>
  </si>
  <si>
    <t>00</t>
  </si>
  <si>
    <t>11 0 00 00000</t>
  </si>
  <si>
    <t>резервный фонд Администрации МО г. Саяногорск</t>
  </si>
  <si>
    <t>11</t>
  </si>
  <si>
    <t>11 0 01 00000</t>
  </si>
  <si>
    <t>870</t>
  </si>
  <si>
    <t>по мере возникновения ЧС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</si>
  <si>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</si>
  <si>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</t>
  </si>
  <si>
    <t>09</t>
  </si>
  <si>
    <t>11 0 02 00000</t>
  </si>
  <si>
    <t>244</t>
  </si>
  <si>
    <t>Мероприятия запланированы на 2-ое полугодие</t>
  </si>
  <si>
    <t>Субсидии на реализацию мероприятий по защите населения и территорий от ЧС, пожарной безопасности и безопасности на водных объектах</t>
  </si>
  <si>
    <t>11 0 04 71230</t>
  </si>
  <si>
    <t>Обеспечение деятельности казенного учреждения МКУ ЕДДС</t>
  </si>
  <si>
    <t>11 0 03 00000</t>
  </si>
  <si>
    <t>111</t>
  </si>
  <si>
    <t>119</t>
  </si>
  <si>
    <t>852</t>
  </si>
  <si>
    <t>Муниципальная программа "Развитие муниципального управления и муниципальной службы в муниципальном образовании город Саяногорск на 2016-2020 годы"</t>
  </si>
  <si>
    <t>12 0 00 00000</t>
  </si>
  <si>
    <t>Обеспечение содержания и сохранности технического состояния административных зданий</t>
  </si>
  <si>
    <t>12 0 01 00000</t>
  </si>
  <si>
    <t>Мероприятия, направленные на укрепление материально-технической базы</t>
  </si>
  <si>
    <t>12 0 02 00000</t>
  </si>
  <si>
    <t>Мероприятия, направленные на участие МО г. Саяногорск в организациях межмуниципального сотрудничества (членские взносы)</t>
  </si>
  <si>
    <t>12 0 03 00000</t>
  </si>
  <si>
    <t>853</t>
  </si>
  <si>
    <t>Мероприятия, направленные на профессиональную подготовку, переподготовку и повышение квалификации муниципальных служащих</t>
  </si>
  <si>
    <t>07</t>
  </si>
  <si>
    <t>05</t>
  </si>
  <si>
    <t>12 0 04 00000</t>
  </si>
  <si>
    <t>122</t>
  </si>
  <si>
    <t xml:space="preserve">07 </t>
  </si>
  <si>
    <t>Муниципальная программа "Молодежь муниципального образования г.Саяногорск на 2014-2016 годы"</t>
  </si>
  <si>
    <t>13 0 00 00000</t>
  </si>
  <si>
    <t xml:space="preserve">Мероприятия по реализации молодежной политики </t>
  </si>
  <si>
    <t>13 0 01 00000</t>
  </si>
  <si>
    <t>350</t>
  </si>
  <si>
    <t>Муниципальная программа "Развитие жилищно-коммунального хозяйства и транспортной системы муниципального образования город Саяногорск на 2016-2020 годы"</t>
  </si>
  <si>
    <t>14 0 00 00000</t>
  </si>
  <si>
    <t>Всего по ДАГН</t>
  </si>
  <si>
    <t>Всего по КЖКХиТ</t>
  </si>
  <si>
    <t>Подпрограмма "Развитие дорожного хозяйства и транспортного обслуживания населения муниципального образования город Саяногорск"</t>
  </si>
  <si>
    <t>Итого по п/программе</t>
  </si>
  <si>
    <t>14 1 00 00000</t>
  </si>
  <si>
    <t>905</t>
  </si>
  <si>
    <t>Организация транспортного обслуживания населения</t>
  </si>
  <si>
    <t>14 1 01 00000</t>
  </si>
  <si>
    <t>04</t>
  </si>
  <si>
    <t>08</t>
  </si>
  <si>
    <t>810</t>
  </si>
  <si>
    <t>831</t>
  </si>
  <si>
    <t>Мероприятия по содержанию дорог общего пользования местного значения</t>
  </si>
  <si>
    <t>14 1 02 00000</t>
  </si>
  <si>
    <t>Обеспечение деятельности казенного учреждения МКУ КБО (содержание дорог общего пользования местного значения)</t>
  </si>
  <si>
    <t>14 1 02 01000</t>
  </si>
  <si>
    <t>объявлены торги, заключены контракты исполнение в 3 квартале</t>
  </si>
  <si>
    <t>Прочие мероприятия по содержанию дорог общего пользования местного значения</t>
  </si>
  <si>
    <t>14 1 02 02000</t>
  </si>
  <si>
    <t>Мероприятия по капитальному ремонту и строительству дорог общего пользования местного значения</t>
  </si>
  <si>
    <t>14 1 03 00000</t>
  </si>
  <si>
    <t>проводятся повторные процедуры торгов, не подано ни одной заявки</t>
  </si>
  <si>
    <t>243</t>
  </si>
  <si>
    <t>414</t>
  </si>
  <si>
    <t>Мероприятия по технической инвентаризации объектов недвижимого имущества -автомобильных дорог общего пользования местного значения</t>
  </si>
  <si>
    <t>14 1 04 00000</t>
  </si>
  <si>
    <t>Подпрограмма "Создание условий для обеспечения качественными услугами ЖКХ граждан муниципального образования город Саяногорск"</t>
  </si>
  <si>
    <t>14 2 00 00000</t>
  </si>
  <si>
    <t>Мероприятия по капитальному ремонту объектов жилого фонда</t>
  </si>
  <si>
    <t>14 2 01 00000</t>
  </si>
  <si>
    <t xml:space="preserve">244 </t>
  </si>
  <si>
    <t>Мероприятия по капитальному ремонту и модернизации объектов коммунальной инфраструктуры</t>
  </si>
  <si>
    <t>02</t>
  </si>
  <si>
    <t>14 2 02 00000</t>
  </si>
  <si>
    <t>отсутствие ЛБО</t>
  </si>
  <si>
    <t>стадия исполнения, акты вып.работ не поступили</t>
  </si>
  <si>
    <t>Мероприятия по технической инвентаризации объектов недвижимого имущества - тепловых сетей, сетей водоотведения и холодного водоснабжения</t>
  </si>
  <si>
    <t>14 2 03 00000</t>
  </si>
  <si>
    <t>по мере предъявления суд.решений</t>
  </si>
  <si>
    <t>Подпрограмма "Благоустройство территории муниципального образования г.Саяногорск"</t>
  </si>
  <si>
    <t>14 3 00 00000</t>
  </si>
  <si>
    <t>Прочие мероприятия по благоустройству территории</t>
  </si>
  <si>
    <t>14 3 01 00000</t>
  </si>
  <si>
    <t>заключены контракты исполнение в 3 квартале</t>
  </si>
  <si>
    <t>объявлены торги, контракты на стадии заключения</t>
  </si>
  <si>
    <t>Мероприятия по приобретению автотранспортных средств и специализированной техники для муниципальных нужд</t>
  </si>
  <si>
    <t>14 3 02 00000</t>
  </si>
  <si>
    <t>заключение контракта, исполнение на 3 кв.</t>
  </si>
  <si>
    <t>Уличное освещение</t>
  </si>
  <si>
    <t>14 3 03 00000</t>
  </si>
  <si>
    <t>Обеспечение деятельности казенного учреждения МКУ КБО (озеленение)</t>
  </si>
  <si>
    <t>14 3 04 00000</t>
  </si>
  <si>
    <t>Обеспечение деятельности казенного учреждения МКУ КБО (благоустройство)</t>
  </si>
  <si>
    <t>14 3 05 00000</t>
  </si>
  <si>
    <t>Обеспечение деятельности подведомственного учреждения (МАУ Сервис)</t>
  </si>
  <si>
    <t>14 3 06 00000</t>
  </si>
  <si>
    <t>Муниципальная программа "Обеспечение общественного порядка, противодействие преступности и повышение безопасности дорожного движения в муниципальном образовании город Саяногорск на 2016-2020 годы"</t>
  </si>
  <si>
    <t>15 0 00 00000</t>
  </si>
  <si>
    <t>Всего по Администрации</t>
  </si>
  <si>
    <t>15 1 00 00000</t>
  </si>
  <si>
    <t>15 2 00 00000</t>
  </si>
  <si>
    <t>Всего по ГорОО</t>
  </si>
  <si>
    <t>Всего по СГОК</t>
  </si>
  <si>
    <t xml:space="preserve">00 </t>
  </si>
  <si>
    <t>Подпрограмма "Профилактика правонарушений, обеспечение безопасности и общественного порядка"</t>
  </si>
  <si>
    <t xml:space="preserve">Мероприятия, направленные на профилактику и противодействие политическому, национальному, религиозному экстемизму и терроризму </t>
  </si>
  <si>
    <t>15 1 01 00000</t>
  </si>
  <si>
    <t>Мероприятия по профилактике правонарушений на территории МО г.Саяногорск</t>
  </si>
  <si>
    <t>15 1 02 00000</t>
  </si>
  <si>
    <t>612</t>
  </si>
  <si>
    <t>освоение в 3 кв.</t>
  </si>
  <si>
    <t>Адресная материальная помощь для получения (замены) паспорта гражданина Российской Федерации</t>
  </si>
  <si>
    <t>10</t>
  </si>
  <si>
    <t>15 1 03 00000</t>
  </si>
  <si>
    <t>321</t>
  </si>
  <si>
    <t>по мере поступления заявлений</t>
  </si>
  <si>
    <t>Подпрограмма "Повышение безопасности дорожного движения в муниципальном образовании город Саяногорск на 2016-2020 годы"</t>
  </si>
  <si>
    <t>Мероприятия по повышению безопасности дорожного движения</t>
  </si>
  <si>
    <t>15 2 01 00000</t>
  </si>
  <si>
    <t>Муниципальная программа "Энергосбережение и повышение энергоэффективности в муниципальном образовании г.Саяногорск на 2010-2015 годы и на перспективу до 2020 года"</t>
  </si>
  <si>
    <t>16 0 00 00000</t>
  </si>
  <si>
    <t>600</t>
  </si>
  <si>
    <t>Мероприятия, направленные на  энергосбережение и повышение энергетической эффективности</t>
  </si>
  <si>
    <t>16 0 01 00000</t>
  </si>
  <si>
    <t>проводятся торги</t>
  </si>
  <si>
    <t>16 0 02 71520</t>
  </si>
  <si>
    <t>Муниципальная программа "Управление муниципальным имуществом и земельными ресурсами на 2015-2019 годы"</t>
  </si>
  <si>
    <t>17 0 00 00000</t>
  </si>
  <si>
    <t xml:space="preserve">Мероприятия по содержанию муниципального жилищного фонда в части взносов собственника помещения на капитальный ремонт общего имущества в многоквартирных домах </t>
  </si>
  <si>
    <t>17 0 01 00000</t>
  </si>
  <si>
    <t>Мероприятия в области приватизации и управления муниципальной собственностью</t>
  </si>
  <si>
    <t>17 0 02 00000</t>
  </si>
  <si>
    <t>по мере поступ. суд.решений</t>
  </si>
  <si>
    <t>госпошлины не возникало</t>
  </si>
  <si>
    <t>17 0 03 00000</t>
  </si>
  <si>
    <t>исполнение в течение 2016 г.</t>
  </si>
  <si>
    <t>17 0 04 00000</t>
  </si>
  <si>
    <t>аукцион в июле 2016 г.</t>
  </si>
  <si>
    <t>Мероприятия, направленные на информационное обеспечение градостроительной деятельности</t>
  </si>
  <si>
    <t>17 0 05 00000</t>
  </si>
  <si>
    <t>Мероприятия, направленные на проведение работ по формированию и постановке на государственный кадастровый учет земельных участков</t>
  </si>
  <si>
    <t>12</t>
  </si>
  <si>
    <t>17 0 06 00000</t>
  </si>
  <si>
    <t>Мероприятия, направленные на изготовление и внесение изменений в градостроительную документацию</t>
  </si>
  <si>
    <t>17 0 07 00000</t>
  </si>
  <si>
    <t>мероприятия запланированы на 4 кв.</t>
  </si>
  <si>
    <t>Муниципальная программа "Улучшение экологического состояния муниципального образования город Саяногорск на 2014-2018 годы"</t>
  </si>
  <si>
    <t>18 0 00 00000</t>
  </si>
  <si>
    <t>610</t>
  </si>
  <si>
    <t>Субвенции на осуществление отдельных государственных полномочий по предупреждению и ликвидации болезней животных</t>
  </si>
  <si>
    <t>18 0 01 70240</t>
  </si>
  <si>
    <t>проводились торги, не подано ни одной заявки</t>
  </si>
  <si>
    <t xml:space="preserve">Мероприятия, связанные с улучшением экологического состояния муниципального образования город Саяногорск </t>
  </si>
  <si>
    <t xml:space="preserve">06 </t>
  </si>
  <si>
    <t>18 0 02 00000</t>
  </si>
  <si>
    <t>06</t>
  </si>
  <si>
    <t>Муниципальная программа "Социальная поддержка и содействие занятости в муниципальном образовании город Саяногорск (на 2015-2018 годы)"</t>
  </si>
  <si>
    <t>19 0 00 00000</t>
  </si>
  <si>
    <t>Подпрограмма "Пенсионное обеспечение муниципальных служащих и социальные гарантии Почетных граждан"</t>
  </si>
  <si>
    <t xml:space="preserve">Ежемесячная доплата к страховой пенсии лицам, замещавшим должности муниципальнрой службы в органах местного самоуправления </t>
  </si>
  <si>
    <t>19 1 01 09500</t>
  </si>
  <si>
    <t>312</t>
  </si>
  <si>
    <t>Ежегодная денежная выплата лицам, удостоенным звания "Почетный гражданин города Саяногорска"</t>
  </si>
  <si>
    <t>19 1 01 09540</t>
  </si>
  <si>
    <t>330</t>
  </si>
  <si>
    <t>Подпрограмма "Социальная поддержка отдельных категорий граждан в сфере жилищно-коммунального хозяйства и транспорта"</t>
  </si>
  <si>
    <t xml:space="preserve">Оплата жилищно-коммунальных услуг лицам, удостоенным звания "Почетный гражданин города Саяногорска" </t>
  </si>
  <si>
    <t>19 2 01 09510</t>
  </si>
  <si>
    <t>313</t>
  </si>
  <si>
    <t>оплата согласно предъявленных счетов</t>
  </si>
  <si>
    <t>Дополнительные меры социальной поддержки при посещении МУП "Баня "Енисей"</t>
  </si>
  <si>
    <t>19 2 01 09550</t>
  </si>
  <si>
    <t>Подпрограмма "Обеспечение социальной поддержки семьи и детей на 2015-2018 годы"</t>
  </si>
  <si>
    <t>Субвенции на компенсацию части родительской платы за присмотр и уход за ребенком</t>
  </si>
  <si>
    <t>906</t>
  </si>
  <si>
    <t>19 3 01 70170</t>
  </si>
  <si>
    <t>Подпрограмма "Социальная поддержка детей-сирот и детей,  оставшихся без попечения родителей на 2015-2018 годы"</t>
  </si>
  <si>
    <t>19 4 00 00000</t>
  </si>
  <si>
    <t>Выплаты, направленные на поддержку детей-сирот и детей, оставшихся без попечения родителей</t>
  </si>
  <si>
    <t>19 4 01 50820</t>
  </si>
  <si>
    <t>412</t>
  </si>
  <si>
    <t>Предоставление жилых помещений детям-сиротам по договорам найма специализированных жилых помещений</t>
  </si>
  <si>
    <t>19 4 01 R0820</t>
  </si>
  <si>
    <t>Субвенции на предоставление детям-сиротам  благоустроенных жилых помещений</t>
  </si>
  <si>
    <t>19 4 01 70180</t>
  </si>
  <si>
    <t>Иные межбюджетные трансферты на компенсацию расходов муниципальных образований, возникающих в результате исполнения судебных актов в целях обеспечения детей-сирот жилыми помещениями по договорам социального найма</t>
  </si>
  <si>
    <t>19 4 01 71300</t>
  </si>
  <si>
    <t>Мероприятия, направленные на оказание поддержки детей-сирот и детей, оставшихся без попечения родителей</t>
  </si>
  <si>
    <t>19 4 02 00000</t>
  </si>
  <si>
    <t>исполнение по факту</t>
  </si>
  <si>
    <t>Субвенция на выплату ежемесячных денежных средств на содержание детей-сирот в семье опекуна и приёмной семье</t>
  </si>
  <si>
    <t>19 4 03 70250</t>
  </si>
  <si>
    <t>323</t>
  </si>
  <si>
    <t>Подпрограмма "Содействие занятости населения (2015-2018 годы)"</t>
  </si>
  <si>
    <t>19 5 00 00000</t>
  </si>
  <si>
    <t>Дополнительные мероприятия в области содействия занятости населения</t>
  </si>
  <si>
    <t>19 5 01 00000</t>
  </si>
  <si>
    <t>Мероприятия по трудоустройству несовершеннолетних граждан в возрасте от 14 до 18 лет</t>
  </si>
  <si>
    <t>19 5 02 00000</t>
  </si>
  <si>
    <t>Подпрограмма "Финансовая поддержка социально ориентированных некоммерческих организаций и территориального общественного самоуправления"</t>
  </si>
  <si>
    <t>19 6 00 00000</t>
  </si>
  <si>
    <t>Мероприятия по фин поддержке и развитию ТОС</t>
  </si>
  <si>
    <t>19 6 01 00000</t>
  </si>
  <si>
    <t>Мероприятия, направленные на фин поддержку СОНО МО г.Саяногорск</t>
  </si>
  <si>
    <t>19 6 02 00000</t>
  </si>
  <si>
    <t>630</t>
  </si>
  <si>
    <t>Муниципальная программа "Развитие образования в муниципальном образовании г.Саяногорск на 2015-2020 гг."</t>
  </si>
  <si>
    <t>20 0 00 00000</t>
  </si>
  <si>
    <t>Подпрограмма "Обеспечение доступности дошкольного образования в муниципальном образовании г.Саяногорск на 2015-2020 гг."</t>
  </si>
  <si>
    <t>20 1 00 00000</t>
  </si>
  <si>
    <t>Обеспечение деятельности бюджетных учреждений (Дошкольные образовательные организации)</t>
  </si>
  <si>
    <t>20 1 01 04200</t>
  </si>
  <si>
    <t>611</t>
  </si>
  <si>
    <t>Субвенции на получение общедоступного и бесплатного дошкольного образования в муниципальных дошкольных образовательных организациях</t>
  </si>
  <si>
    <t>20 1 01 70150</t>
  </si>
  <si>
    <t>Обеспечение пожарной безопасности</t>
  </si>
  <si>
    <t>20 1 02 02000</t>
  </si>
  <si>
    <t>исполнение согл актов выполненных работ</t>
  </si>
  <si>
    <t>Обеспечение сохранности технического состояния зданий</t>
  </si>
  <si>
    <t>20 1 02 03000</t>
  </si>
  <si>
    <t>Подпрограмма "Развитие начального общего образования, основного общего образования и среднего общего образования в муниципальном образовании г.Саяногорск на 2015-2020 гг."</t>
  </si>
  <si>
    <t>20 2 00 00000</t>
  </si>
  <si>
    <t>Обеспечение деятельности подведомственных учреждений (Общеобразовательные организации)</t>
  </si>
  <si>
    <t>20 2 01 04210</t>
  </si>
  <si>
    <t>Субвенции на получение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</si>
  <si>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20 2 01 70140</t>
  </si>
  <si>
    <t>20 2 02 02000</t>
  </si>
  <si>
    <t>20 2 02 03000</t>
  </si>
  <si>
    <t>20 2 02 71440</t>
  </si>
  <si>
    <t>Организация школьного питания</t>
  </si>
  <si>
    <t>20 2 02 05000</t>
  </si>
  <si>
    <t>Субсидии на организацию школьного питания</t>
  </si>
  <si>
    <t>20 2 02 71450</t>
  </si>
  <si>
    <t>Организация отдыха и занятости детей в каникулярное время</t>
  </si>
  <si>
    <t>20 2 02 07000</t>
  </si>
  <si>
    <t>Подпрограмма "Развитие системы дополнительного образования детей в муниципальном образовании г.Саяногорск на 2015-2020 гг."</t>
  </si>
  <si>
    <t>20 3 01 00000</t>
  </si>
  <si>
    <t>20 3 01 42310</t>
  </si>
  <si>
    <t>621</t>
  </si>
  <si>
    <t>20 3 02 02000</t>
  </si>
  <si>
    <t>проводятся аукционы</t>
  </si>
  <si>
    <t>622</t>
  </si>
  <si>
    <t>20 3 02 03000</t>
  </si>
  <si>
    <t>Поддержка талантливых и одаренных детей</t>
  </si>
  <si>
    <t>20 3 02 06000</t>
  </si>
  <si>
    <t>20 3 02 07000</t>
  </si>
  <si>
    <t>Подпрограмма "Обеспечение прочих направлений деятельности муниципальной системы образования в муниципальном образовании
г.Саяногорск на 2015-2020 гг."</t>
  </si>
  <si>
    <t>20 4 01 00000</t>
  </si>
  <si>
    <t>20 4 01 04520</t>
  </si>
  <si>
    <t>112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</si>
  <si>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</si>
  <si>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20 4 01 70220</t>
  </si>
  <si>
    <t>121</t>
  </si>
  <si>
    <t>129</t>
  </si>
  <si>
    <t>Мероприятия по развитию кадрового потенциала</t>
  </si>
  <si>
    <t>20 4 02 04000</t>
  </si>
  <si>
    <t>20 4 02 06000</t>
  </si>
  <si>
    <t>Муниципальная программа "Основные направления содействия развитию малого и среднего предпринимательства на территории муниципального образования г.Саяногорск на 2015-2017 годы"</t>
  </si>
  <si>
    <t>21 0 00 00000</t>
  </si>
  <si>
    <t xml:space="preserve">Мероприятия, направленные на развитие малого и среднего предпринимательства </t>
  </si>
  <si>
    <t>21 0 01 00000</t>
  </si>
  <si>
    <t>Софинансирование расходов на гос поддержку малого и среднего предпринимательства, включая крестьянские (фермерские) хозяйства</t>
  </si>
  <si>
    <t>21 0 02 L0640</t>
  </si>
  <si>
    <t xml:space="preserve">Субсидии на развитие малого и среднего предпринимательства </t>
  </si>
  <si>
    <t>21 0 02 71210</t>
  </si>
  <si>
    <t>Муниципальная программа "Специальная оценка условий труда в муниципальных учреждениях МО г.Саяногорск на 2014-2016 годы"</t>
  </si>
  <si>
    <t>22 0 00 00000</t>
  </si>
  <si>
    <t>Мероприятия по проведению специальной оценки условий труда в муниципальных учреждениях МО г.Саяногорск</t>
  </si>
  <si>
    <t>22 0 01 00000</t>
  </si>
  <si>
    <t>освоение в 3-4 кв.</t>
  </si>
  <si>
    <t>договор заключен</t>
  </si>
  <si>
    <t>Муниципальная программа "Развитие культуры и СМИ в муниципальном образовании г.Саяногорск на 2015-2020 гг."</t>
  </si>
  <si>
    <t>23 0 00 00000</t>
  </si>
  <si>
    <t>Подпрограмма «Создание условий для обеспечения жителей муниципального образования город Саяногорск услугами организаций культуры»</t>
  </si>
  <si>
    <t>23 1 00 00000</t>
  </si>
  <si>
    <t>Создание условий для организации и обеспечения эффективного функционирования учреждений культурно-досугового типа</t>
  </si>
  <si>
    <t>23 1 01 00000</t>
  </si>
  <si>
    <t>23 1 01 02000</t>
  </si>
  <si>
    <t>23 1 01 03000</t>
  </si>
  <si>
    <t>23 1 01 07000</t>
  </si>
  <si>
    <t>Обеспечение деятельности подведомственных учреждений (в сфере культуры и кинематографии)</t>
  </si>
  <si>
    <t>907</t>
  </si>
  <si>
    <t>23 1 01 44000</t>
  </si>
  <si>
    <t>Софинансирование расходов в рамках реализация мероприятий ФЦП "Культура России (2012 - 2018 годы)"</t>
  </si>
  <si>
    <t>23 1 01 L0140</t>
  </si>
  <si>
    <t>ассигнования на условиях софинансирования РХ</t>
  </si>
  <si>
    <t>Создание условий для организации и обеспечения эффективного функционирования музейного дела</t>
  </si>
  <si>
    <t>23 1 02 00000</t>
  </si>
  <si>
    <t>Сохранение и обновление материально-технической базы, специального оборудования, инструментов</t>
  </si>
  <si>
    <t>23 1 02 01000</t>
  </si>
  <si>
    <t>23 1 02 02000</t>
  </si>
  <si>
    <t>23 1 02 03000</t>
  </si>
  <si>
    <t>23 1 02 07000</t>
  </si>
  <si>
    <t>Мероприятия по реализации социально значимого проекта "Этнокультурный комплекс "Ымай"</t>
  </si>
  <si>
    <t>23 1 02 08000</t>
  </si>
  <si>
    <t>Обеспечение деятельности подведомственных учреждений (Музеи и постоянные выставки)</t>
  </si>
  <si>
    <t>23 1 02 44100</t>
  </si>
  <si>
    <t>23 1 02 L0140</t>
  </si>
  <si>
    <t>Создание условий для организации и обеспечения эффективного функционирования библиотечного дела</t>
  </si>
  <si>
    <t>23 1 03 00000</t>
  </si>
  <si>
    <t>23 1 03 01000</t>
  </si>
  <si>
    <t>23 1 03 02000</t>
  </si>
  <si>
    <t>23 1 03 03000</t>
  </si>
  <si>
    <t xml:space="preserve">Совершенствование системы библиотечно-информационного обслуживания населения </t>
  </si>
  <si>
    <t>23 1 03 04000</t>
  </si>
  <si>
    <t>23 1 03 07000</t>
  </si>
  <si>
    <t>Обеспечение деятельности подведомственных учреждений (Библиотеки)</t>
  </si>
  <si>
    <t>23 1 03 44200</t>
  </si>
  <si>
    <t xml:space="preserve">Комплектование книжных фондов библиотек муниципальных образований </t>
  </si>
  <si>
    <t>23 1 03 51440</t>
  </si>
  <si>
    <t>соглашение на подписи</t>
  </si>
  <si>
    <t>23 1 03 L0140</t>
  </si>
  <si>
    <t>Подпрограмма "Создание условий для сохранения и развития дополнительного образования детей в сфере искусств"</t>
  </si>
  <si>
    <t>23 2 01 00000</t>
  </si>
  <si>
    <t>23 2 01 02000</t>
  </si>
  <si>
    <t>23 2 01 03000</t>
  </si>
  <si>
    <t>23 2 01 07000</t>
  </si>
  <si>
    <t>Обеспечение деятельности подведомственных учреждений (Предоставление дополнительного образования детям)</t>
  </si>
  <si>
    <t>23 2 01 42310</t>
  </si>
  <si>
    <t>23 2 01 L0140</t>
  </si>
  <si>
    <t>Подпрограмма «Реализация муниципальной политики в сфере культуры»</t>
  </si>
  <si>
    <t>Обеспечение деятельности подведомственных учреждений (Учебно-методические кабинеты, централизованные бухгалтерии…)</t>
  </si>
  <si>
    <t>23 3 01 45200</t>
  </si>
  <si>
    <t>Подпрограмма "Подготовка, организация, проведение и оформление городских культурно-массовых мероприятий, посвященных значимых событиям российской культуры, республиканским и муниципальным памятным датам"</t>
  </si>
  <si>
    <t>Поддержка социально-значимых мероприятий, посвященных значимым событиям российской культуры, республиканским и муниципальным памятным датам</t>
  </si>
  <si>
    <t>23 4 01 00000</t>
  </si>
  <si>
    <t>620</t>
  </si>
  <si>
    <t>Подпрограмма «Обеспечение прав граждан на получение общественно важных сведений, затрагивающих интересы населения»</t>
  </si>
  <si>
    <t>Обеспечение деятельности подведомственных учреждений (в сфере средств массовой информации) "Саянские ведомости"</t>
  </si>
  <si>
    <t>23 5 01 04570</t>
  </si>
  <si>
    <t>Распространение информации в других СМИ</t>
  </si>
  <si>
    <t>23 5 01 08000</t>
  </si>
  <si>
    <t xml:space="preserve">Муниципальная программа "Комплексные меры противодействия злоупотреблению наркотиками и их незаконному обороту в муниципальном образовании г.Саяногорск на 2014-2016 годы" </t>
  </si>
  <si>
    <t>Мероприятия по противодействию злоупотреблению наркотиками и их незаконному обороту</t>
  </si>
  <si>
    <t>24 0 01 00000</t>
  </si>
  <si>
    <t>торги запланированы на июль</t>
  </si>
  <si>
    <t xml:space="preserve">Муниципальная программа "Развитие физической культуры, спорта и туризма в муниципальном образовании город Саяногорск на 2016-2020 годы" </t>
  </si>
  <si>
    <t>25 0 00 00000</t>
  </si>
  <si>
    <t>Подпрограмма "Создание благоприятных условий для развития туризма"</t>
  </si>
  <si>
    <t>25 1 01 00000</t>
  </si>
  <si>
    <t>Мероприятия по развитию туризма в МО г.Саяногорск</t>
  </si>
  <si>
    <t>Подпрограмма "Развитие физической культуры и спорта"</t>
  </si>
  <si>
    <t xml:space="preserve">25 2 00 00000 </t>
  </si>
  <si>
    <t>Мероприятия по развитию физической культуры и спорта в МО г.Саяногорск</t>
  </si>
  <si>
    <t>25 2 01 00000</t>
  </si>
  <si>
    <t>Обеспечение деятельности МАУ "Городские спортивные сооружения"</t>
  </si>
  <si>
    <t>25 2 02 00000</t>
  </si>
  <si>
    <t>Мероприятия по реализации социально значимого проекта "Остров здоровья"</t>
  </si>
  <si>
    <t>25 2 03 00000</t>
  </si>
  <si>
    <t>Муниципальная программа "Обеспечение землеустройства и улучшение инженерно-технической инфраструктуры территорий садоводческих, огороднических и дачных некоммерческих объединений муниципального образования г.Саяногорск на 2015 – 2017 годы"</t>
  </si>
  <si>
    <t xml:space="preserve">Мероприятия, направленные на содействие в развитии садоводческих, огороднических и дачных объединений </t>
  </si>
  <si>
    <t>26 0 01 00000</t>
  </si>
  <si>
    <t>проводится конкурсный отбор</t>
  </si>
  <si>
    <t>Муниципальная программа "Обеспечение жильем молодых семей" на 2016-2018 годы</t>
  </si>
  <si>
    <t>27 0 00 00000</t>
  </si>
  <si>
    <t>Софинансирование расходов по финансовому обеспечению мероприятий  подпрограммы "Обеспечение жильем молодых семей" федеральной целевой программы "Жилище" на 2015 - 2020 годы</t>
  </si>
  <si>
    <t>27 0 01 L0200</t>
  </si>
  <si>
    <t>322</t>
  </si>
  <si>
    <t>27 0 01 50200</t>
  </si>
  <si>
    <t>27 0 01 R0200</t>
  </si>
  <si>
    <t>ИТОГО по ОТЧЕТУ:</t>
  </si>
  <si>
    <t>в т.ч. РХ</t>
  </si>
  <si>
    <t>МБ</t>
  </si>
  <si>
    <t xml:space="preserve">ост.на л/счетах </t>
  </si>
  <si>
    <t>Руководитель "Бюджетно-финансового управления администрации города Саяногорска"</t>
  </si>
  <si>
    <t>О. Ю. Воронина</t>
  </si>
  <si>
    <t>исп.Мосина Е.Е.</t>
  </si>
  <si>
    <t>2-19-22</t>
  </si>
  <si>
    <t>Справочно:</t>
  </si>
  <si>
    <t>в 2013г. прекращают свое действие 15 МЦП</t>
  </si>
  <si>
    <t>по состоянию на 01.11.13 кредит.задолж. по данным программам составила 15 125 982,81 руб.</t>
  </si>
  <si>
    <t>в т.ч.за счет средств МБ-6 371 532,29-;</t>
  </si>
  <si>
    <r>
      <t xml:space="preserve">Предоставление дополнительного образования детям Субсидии </t>
    </r>
    <r>
      <rPr>
        <b/>
        <sz val="9"/>
        <rFont val="Times New Roman"/>
        <family val="1"/>
      </rPr>
      <t>бюджетным</t>
    </r>
    <r>
      <rPr>
        <sz val="9"/>
        <rFont val="Times New Roman"/>
        <family val="1"/>
      </rPr>
      <t xml:space="preserve"> учреждениям</t>
    </r>
  </si>
  <si>
    <r>
      <t xml:space="preserve">Предоставление дополнительного образования детям Субсидии </t>
    </r>
    <r>
      <rPr>
        <b/>
        <sz val="9"/>
        <rFont val="Times New Roman"/>
        <family val="1"/>
      </rPr>
      <t>автономным</t>
    </r>
    <r>
      <rPr>
        <sz val="9"/>
        <rFont val="Times New Roman"/>
        <family val="1"/>
      </rPr>
      <t xml:space="preserve"> учреждениям</t>
    </r>
  </si>
  <si>
    <t xml:space="preserve">ОТЧЁТ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</si>
  <si>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Муниципальная программа "Развитие и совершенствование системы гражданской обороны, обеспечения пожарной безопасности, безопасности людей на водных объектах, защиты населения и территорий МО г.Саяногорск от ЧС природного и техногенного характера на 2014-2020 годы"</t>
  </si>
  <si>
    <t>Обеспечение деятельности подведомственных учреждений (Учебно-методические кабинеты, централизованные бухгалтерии, межведомственные центры бюджетного учета и отчетности, группы хозяйственного обслуживания, учебные фильмотеки, межшкольные учебно-производственные комбинаты, логопедические пункты)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</si>
</sst>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_р_._-;\-* #,##0_р_._-;_-* \-_р_._-;_-@_-"/>
    <numFmt numFmtId="166" formatCode="_-* #,##0.00_р_._-;\-* #,##0.00_р_._-;_-* \-??_р_._-;_-@_-"/>
    <numFmt numFmtId="167" formatCode="[$-FC19]d\ mmmm\ yyyy\ &quot;г.&quot;"/>
  </numFmts>
  <fonts count="95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6"/>
      <color indexed="12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6"/>
      <color indexed="36"/>
      <name val="Arial Cyr"/>
      <family val="0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color indexed="12"/>
      <name val="Times New Roman"/>
      <family val="1"/>
    </font>
    <font>
      <b/>
      <sz val="10"/>
      <name val="Arial Cyr"/>
      <family val="0"/>
    </font>
    <font>
      <b/>
      <i/>
      <sz val="9"/>
      <name val="Arial Cyr"/>
      <family val="0"/>
    </font>
    <font>
      <i/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i/>
      <sz val="7.5"/>
      <name val="Arial Cyr"/>
      <family val="0"/>
    </font>
    <font>
      <b/>
      <sz val="9"/>
      <color indexed="12"/>
      <name val="Times New Roman"/>
      <family val="1"/>
    </font>
    <font>
      <i/>
      <sz val="7"/>
      <name val="Arial Cyr"/>
      <family val="0"/>
    </font>
    <font>
      <sz val="8"/>
      <color indexed="10"/>
      <name val="Arial Cyr"/>
      <family val="0"/>
    </font>
    <font>
      <i/>
      <sz val="9"/>
      <color indexed="10"/>
      <name val="Arial Cyr"/>
      <family val="0"/>
    </font>
    <font>
      <sz val="7"/>
      <color indexed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2"/>
      <name val="Times New Roman"/>
      <family val="1"/>
    </font>
    <font>
      <i/>
      <sz val="9"/>
      <color indexed="12"/>
      <name val="Arial Cyr"/>
      <family val="0"/>
    </font>
    <font>
      <sz val="9"/>
      <color indexed="12"/>
      <name val="Arial Cyr"/>
      <family val="0"/>
    </font>
    <font>
      <b/>
      <i/>
      <sz val="9"/>
      <color indexed="17"/>
      <name val="Arial CYR"/>
      <family val="0"/>
    </font>
    <font>
      <b/>
      <sz val="10"/>
      <color indexed="17"/>
      <name val="Arial Cyr"/>
      <family val="0"/>
    </font>
    <font>
      <b/>
      <sz val="9"/>
      <color indexed="17"/>
      <name val="Arial Cyr"/>
      <family val="0"/>
    </font>
    <font>
      <b/>
      <sz val="9"/>
      <name val="Arial Cyr"/>
      <family val="0"/>
    </font>
    <font>
      <sz val="9"/>
      <name val="Times New Roman"/>
      <family val="1"/>
    </font>
    <font>
      <b/>
      <i/>
      <sz val="8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name val="Times New Roman"/>
      <family val="1"/>
    </font>
    <font>
      <sz val="9"/>
      <color indexed="10"/>
      <name val="Arial Cyr"/>
      <family val="0"/>
    </font>
    <font>
      <i/>
      <sz val="8"/>
      <color indexed="10"/>
      <name val="Arial Cyr"/>
      <family val="0"/>
    </font>
    <font>
      <b/>
      <i/>
      <sz val="9"/>
      <color indexed="10"/>
      <name val="Arial Cyr"/>
      <family val="0"/>
    </font>
    <font>
      <b/>
      <i/>
      <sz val="8"/>
      <color indexed="10"/>
      <name val="Arial Cyr"/>
      <family val="0"/>
    </font>
    <font>
      <sz val="7.5"/>
      <name val="Arial Cyr"/>
      <family val="0"/>
    </font>
    <font>
      <b/>
      <i/>
      <sz val="10"/>
      <color indexed="17"/>
      <name val="Arial Cyr"/>
      <family val="0"/>
    </font>
    <font>
      <i/>
      <sz val="9"/>
      <name val="Arial"/>
      <family val="2"/>
    </font>
    <font>
      <i/>
      <sz val="8"/>
      <color indexed="10"/>
      <name val="Arial"/>
      <family val="2"/>
    </font>
    <font>
      <sz val="7.5"/>
      <color indexed="10"/>
      <name val="Arial Cyr"/>
      <family val="0"/>
    </font>
    <font>
      <i/>
      <sz val="8"/>
      <color indexed="10"/>
      <name val="Times New Roman"/>
      <family val="1"/>
    </font>
    <font>
      <i/>
      <sz val="8"/>
      <name val="Times New Roman"/>
      <family val="1"/>
    </font>
    <font>
      <sz val="10"/>
      <color indexed="10"/>
      <name val="Arial Cyr"/>
      <family val="0"/>
    </font>
    <font>
      <i/>
      <sz val="9"/>
      <color indexed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1"/>
      <color indexed="12"/>
      <name val="Times New Roman"/>
      <family val="1"/>
    </font>
    <font>
      <b/>
      <sz val="8"/>
      <name val="Arial Cyr"/>
      <family val="0"/>
    </font>
    <font>
      <sz val="8"/>
      <color indexed="12"/>
      <name val="Arial Cyr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Arial"/>
      <family val="2"/>
    </font>
    <font>
      <b/>
      <i/>
      <sz val="8"/>
      <name val="Arial"/>
      <family val="2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b/>
      <i/>
      <sz val="8"/>
      <color indexed="10"/>
      <name val="Arial"/>
      <family val="2"/>
    </font>
    <font>
      <sz val="8"/>
      <color indexed="10"/>
      <name val="Arial"/>
      <family val="2"/>
    </font>
    <font>
      <b/>
      <i/>
      <sz val="8"/>
      <color indexed="8"/>
      <name val="Arial"/>
      <family val="2"/>
    </font>
    <font>
      <b/>
      <i/>
      <sz val="9"/>
      <name val="Arial"/>
      <family val="2"/>
    </font>
    <font>
      <b/>
      <sz val="9"/>
      <color indexed="17"/>
      <name val="Times New Roman"/>
      <family val="1"/>
    </font>
    <font>
      <b/>
      <i/>
      <sz val="9"/>
      <color indexed="17"/>
      <name val="Arial"/>
      <family val="2"/>
    </font>
    <font>
      <b/>
      <sz val="9"/>
      <color indexed="17"/>
      <name val="Arial"/>
      <family val="2"/>
    </font>
    <font>
      <b/>
      <i/>
      <sz val="10"/>
      <color indexed="12"/>
      <name val="Arial Cyr"/>
      <family val="0"/>
    </font>
    <font>
      <b/>
      <i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i/>
      <sz val="8"/>
      <color indexed="8"/>
      <name val="Arial"/>
      <family val="2"/>
    </font>
    <font>
      <b/>
      <sz val="9"/>
      <color indexed="12"/>
      <name val="Arial Cyr"/>
      <family val="0"/>
    </font>
    <font>
      <i/>
      <sz val="10"/>
      <name val="Arial Cyr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/>
      <bottom style="double"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96">
    <xf numFmtId="0" fontId="0" fillId="0" borderId="0" xfId="0" applyAlignment="1">
      <alignment/>
    </xf>
    <xf numFmtId="0" fontId="2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3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right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wrapText="1"/>
    </xf>
    <xf numFmtId="49" fontId="26" fillId="0" borderId="17" xfId="0" applyNumberFormat="1" applyFont="1" applyFill="1" applyBorder="1" applyAlignment="1">
      <alignment wrapText="1"/>
    </xf>
    <xf numFmtId="49" fontId="27" fillId="0" borderId="17" xfId="0" applyNumberFormat="1" applyFont="1" applyFill="1" applyBorder="1" applyAlignment="1">
      <alignment wrapText="1"/>
    </xf>
    <xf numFmtId="4" fontId="26" fillId="0" borderId="17" xfId="0" applyNumberFormat="1" applyFont="1" applyFill="1" applyBorder="1" applyAlignment="1">
      <alignment horizontal="center" wrapText="1"/>
    </xf>
    <xf numFmtId="4" fontId="26" fillId="6" borderId="17" xfId="0" applyNumberFormat="1" applyFont="1" applyFill="1" applyBorder="1" applyAlignment="1">
      <alignment horizontal="center" wrapText="1"/>
    </xf>
    <xf numFmtId="4" fontId="26" fillId="0" borderId="17" xfId="0" applyNumberFormat="1" applyFont="1" applyFill="1" applyBorder="1" applyAlignment="1">
      <alignment wrapText="1"/>
    </xf>
    <xf numFmtId="4" fontId="26" fillId="24" borderId="17" xfId="0" applyNumberFormat="1" applyFont="1" applyFill="1" applyBorder="1" applyAlignment="1">
      <alignment horizontal="right" wrapText="1"/>
    </xf>
    <xf numFmtId="4" fontId="0" fillId="0" borderId="17" xfId="0" applyNumberFormat="1" applyFont="1" applyFill="1" applyBorder="1" applyAlignment="1">
      <alignment wrapText="1"/>
    </xf>
    <xf numFmtId="4" fontId="28" fillId="0" borderId="17" xfId="0" applyNumberFormat="1" applyFont="1" applyFill="1" applyBorder="1" applyAlignment="1">
      <alignment wrapText="1"/>
    </xf>
    <xf numFmtId="4" fontId="29" fillId="0" borderId="18" xfId="0" applyNumberFormat="1" applyFont="1" applyFill="1" applyBorder="1" applyAlignment="1">
      <alignment horizontal="center" wrapText="1"/>
    </xf>
    <xf numFmtId="0" fontId="30" fillId="0" borderId="19" xfId="0" applyFont="1" applyFill="1" applyBorder="1" applyAlignment="1">
      <alignment horizontal="left" vertical="center" wrapText="1"/>
    </xf>
    <xf numFmtId="0" fontId="31" fillId="0" borderId="20" xfId="0" applyFont="1" applyFill="1" applyBorder="1" applyAlignment="1">
      <alignment wrapText="1"/>
    </xf>
    <xf numFmtId="49" fontId="31" fillId="0" borderId="20" xfId="0" applyNumberFormat="1" applyFont="1" applyFill="1" applyBorder="1" applyAlignment="1">
      <alignment wrapText="1"/>
    </xf>
    <xf numFmtId="4" fontId="31" fillId="0" borderId="20" xfId="0" applyNumberFormat="1" applyFont="1" applyFill="1" applyBorder="1" applyAlignment="1">
      <alignment horizontal="center" wrapText="1"/>
    </xf>
    <xf numFmtId="4" fontId="31" fillId="25" borderId="20" xfId="0" applyNumberFormat="1" applyFont="1" applyFill="1" applyBorder="1" applyAlignment="1">
      <alignment wrapText="1"/>
    </xf>
    <xf numFmtId="4" fontId="31" fillId="0" borderId="20" xfId="0" applyNumberFormat="1" applyFont="1" applyFill="1" applyBorder="1" applyAlignment="1">
      <alignment wrapText="1"/>
    </xf>
    <xf numFmtId="4" fontId="31" fillId="24" borderId="20" xfId="0" applyNumberFormat="1" applyFont="1" applyFill="1" applyBorder="1" applyAlignment="1">
      <alignment horizontal="right" wrapText="1"/>
    </xf>
    <xf numFmtId="4" fontId="31" fillId="0" borderId="19" xfId="0" applyNumberFormat="1" applyFont="1" applyFill="1" applyBorder="1" applyAlignment="1">
      <alignment wrapText="1"/>
    </xf>
    <xf numFmtId="4" fontId="31" fillId="0" borderId="21" xfId="0" applyNumberFormat="1" applyFont="1" applyFill="1" applyBorder="1" applyAlignment="1">
      <alignment wrapText="1"/>
    </xf>
    <xf numFmtId="4" fontId="31" fillId="0" borderId="22" xfId="0" applyNumberFormat="1" applyFont="1" applyFill="1" applyBorder="1" applyAlignment="1">
      <alignment horizontal="center" wrapText="1"/>
    </xf>
    <xf numFmtId="0" fontId="0" fillId="0" borderId="23" xfId="0" applyBorder="1" applyAlignment="1">
      <alignment horizontal="center" vertical="center" wrapText="1"/>
    </xf>
    <xf numFmtId="0" fontId="30" fillId="0" borderId="24" xfId="0" applyFont="1" applyBorder="1" applyAlignment="1">
      <alignment horizontal="left" vertical="center" wrapText="1"/>
    </xf>
    <xf numFmtId="0" fontId="31" fillId="0" borderId="25" xfId="0" applyFont="1" applyFill="1" applyBorder="1" applyAlignment="1">
      <alignment vertical="center" wrapText="1"/>
    </xf>
    <xf numFmtId="49" fontId="31" fillId="0" borderId="25" xfId="0" applyNumberFormat="1" applyFont="1" applyFill="1" applyBorder="1" applyAlignment="1">
      <alignment vertical="center" wrapText="1"/>
    </xf>
    <xf numFmtId="4" fontId="31" fillId="0" borderId="25" xfId="0" applyNumberFormat="1" applyFont="1" applyFill="1" applyBorder="1" applyAlignment="1">
      <alignment horizontal="center" vertical="center" wrapText="1"/>
    </xf>
    <xf numFmtId="4" fontId="31" fillId="25" borderId="25" xfId="0" applyNumberFormat="1" applyFont="1" applyFill="1" applyBorder="1" applyAlignment="1">
      <alignment vertical="center" wrapText="1"/>
    </xf>
    <xf numFmtId="4" fontId="31" fillId="0" borderId="25" xfId="0" applyNumberFormat="1" applyFont="1" applyFill="1" applyBorder="1" applyAlignment="1">
      <alignment vertical="center" wrapText="1"/>
    </xf>
    <xf numFmtId="4" fontId="31" fillId="24" borderId="25" xfId="0" applyNumberFormat="1" applyFont="1" applyFill="1" applyBorder="1" applyAlignment="1">
      <alignment horizontal="right" vertical="center" wrapText="1"/>
    </xf>
    <xf numFmtId="4" fontId="31" fillId="0" borderId="24" xfId="0" applyNumberFormat="1" applyFont="1" applyFill="1" applyBorder="1" applyAlignment="1">
      <alignment vertical="center" wrapText="1"/>
    </xf>
    <xf numFmtId="4" fontId="32" fillId="0" borderId="26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6" fillId="0" borderId="20" xfId="0" applyFont="1" applyBorder="1" applyAlignment="1">
      <alignment horizontal="left" vertical="center"/>
    </xf>
    <xf numFmtId="0" fontId="26" fillId="0" borderId="21" xfId="0" applyFont="1" applyFill="1" applyBorder="1" applyAlignment="1">
      <alignment wrapText="1"/>
    </xf>
    <xf numFmtId="49" fontId="26" fillId="0" borderId="21" xfId="0" applyNumberFormat="1" applyFont="1" applyFill="1" applyBorder="1" applyAlignment="1">
      <alignment wrapText="1"/>
    </xf>
    <xf numFmtId="49" fontId="27" fillId="0" borderId="21" xfId="0" applyNumberFormat="1" applyFont="1" applyFill="1" applyBorder="1" applyAlignment="1">
      <alignment wrapText="1"/>
    </xf>
    <xf numFmtId="4" fontId="26" fillId="0" borderId="21" xfId="0" applyNumberFormat="1" applyFont="1" applyFill="1" applyBorder="1" applyAlignment="1">
      <alignment horizontal="center" vertical="center" wrapText="1"/>
    </xf>
    <xf numFmtId="4" fontId="26" fillId="6" borderId="21" xfId="0" applyNumberFormat="1" applyFont="1" applyFill="1" applyBorder="1" applyAlignment="1">
      <alignment horizontal="center" vertical="center" wrapText="1"/>
    </xf>
    <xf numFmtId="4" fontId="26" fillId="0" borderId="21" xfId="0" applyNumberFormat="1" applyFont="1" applyFill="1" applyBorder="1" applyAlignment="1">
      <alignment wrapText="1"/>
    </xf>
    <xf numFmtId="4" fontId="26" fillId="0" borderId="21" xfId="0" applyNumberFormat="1" applyFont="1" applyFill="1" applyBorder="1" applyAlignment="1">
      <alignment horizontal="right" wrapText="1"/>
    </xf>
    <xf numFmtId="4" fontId="28" fillId="0" borderId="20" xfId="0" applyNumberFormat="1" applyFont="1" applyFill="1" applyBorder="1" applyAlignment="1">
      <alignment wrapText="1"/>
    </xf>
    <xf numFmtId="4" fontId="21" fillId="0" borderId="18" xfId="0" applyNumberFormat="1" applyFont="1" applyFill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/>
    </xf>
    <xf numFmtId="0" fontId="31" fillId="0" borderId="19" xfId="0" applyFont="1" applyFill="1" applyBorder="1" applyAlignment="1">
      <alignment wrapText="1"/>
    </xf>
    <xf numFmtId="49" fontId="31" fillId="0" borderId="19" xfId="0" applyNumberFormat="1" applyFont="1" applyFill="1" applyBorder="1" applyAlignment="1">
      <alignment wrapText="1"/>
    </xf>
    <xf numFmtId="4" fontId="31" fillId="0" borderId="19" xfId="0" applyNumberFormat="1" applyFont="1" applyFill="1" applyBorder="1" applyAlignment="1">
      <alignment horizontal="center" wrapText="1"/>
    </xf>
    <xf numFmtId="4" fontId="31" fillId="25" borderId="19" xfId="0" applyNumberFormat="1" applyFont="1" applyFill="1" applyBorder="1" applyAlignment="1">
      <alignment wrapText="1"/>
    </xf>
    <xf numFmtId="4" fontId="31" fillId="24" borderId="19" xfId="0" applyNumberFormat="1" applyFont="1" applyFill="1" applyBorder="1" applyAlignment="1">
      <alignment horizontal="right" wrapText="1"/>
    </xf>
    <xf numFmtId="0" fontId="34" fillId="0" borderId="30" xfId="0" applyFont="1" applyBorder="1" applyAlignment="1">
      <alignment vertical="center" wrapText="1"/>
    </xf>
    <xf numFmtId="0" fontId="21" fillId="0" borderId="19" xfId="0" applyFont="1" applyBorder="1" applyAlignment="1">
      <alignment horizontal="left" vertical="center" wrapText="1"/>
    </xf>
    <xf numFmtId="0" fontId="31" fillId="0" borderId="19" xfId="0" applyFont="1" applyFill="1" applyBorder="1" applyAlignment="1">
      <alignment vertical="center" wrapText="1"/>
    </xf>
    <xf numFmtId="49" fontId="31" fillId="0" borderId="19" xfId="0" applyNumberFormat="1" applyFont="1" applyFill="1" applyBorder="1" applyAlignment="1">
      <alignment vertical="center" wrapText="1"/>
    </xf>
    <xf numFmtId="4" fontId="31" fillId="0" borderId="19" xfId="0" applyNumberFormat="1" applyFont="1" applyFill="1" applyBorder="1" applyAlignment="1">
      <alignment horizontal="center" vertical="center" wrapText="1"/>
    </xf>
    <xf numFmtId="4" fontId="31" fillId="25" borderId="19" xfId="0" applyNumberFormat="1" applyFont="1" applyFill="1" applyBorder="1" applyAlignment="1">
      <alignment vertical="center" wrapText="1"/>
    </xf>
    <xf numFmtId="4" fontId="31" fillId="0" borderId="19" xfId="0" applyNumberFormat="1" applyFont="1" applyFill="1" applyBorder="1" applyAlignment="1">
      <alignment vertical="center" wrapText="1"/>
    </xf>
    <xf numFmtId="4" fontId="31" fillId="24" borderId="19" xfId="0" applyNumberFormat="1" applyFont="1" applyFill="1" applyBorder="1" applyAlignment="1">
      <alignment horizontal="right" vertical="center" wrapText="1"/>
    </xf>
    <xf numFmtId="4" fontId="34" fillId="0" borderId="31" xfId="0" applyNumberFormat="1" applyFont="1" applyFill="1" applyBorder="1" applyAlignment="1">
      <alignment horizontal="center" vertical="center" wrapText="1"/>
    </xf>
    <xf numFmtId="0" fontId="35" fillId="4" borderId="19" xfId="0" applyFont="1" applyFill="1" applyBorder="1" applyAlignment="1">
      <alignment horizontal="left" vertical="center" wrapText="1"/>
    </xf>
    <xf numFmtId="0" fontId="36" fillId="4" borderId="32" xfId="0" applyFont="1" applyFill="1" applyBorder="1" applyAlignment="1">
      <alignment vertical="center" wrapText="1"/>
    </xf>
    <xf numFmtId="49" fontId="36" fillId="4" borderId="32" xfId="0" applyNumberFormat="1" applyFont="1" applyFill="1" applyBorder="1" applyAlignment="1">
      <alignment vertical="center" wrapText="1"/>
    </xf>
    <xf numFmtId="4" fontId="36" fillId="4" borderId="32" xfId="0" applyNumberFormat="1" applyFont="1" applyFill="1" applyBorder="1" applyAlignment="1">
      <alignment horizontal="center" vertical="center" wrapText="1"/>
    </xf>
    <xf numFmtId="4" fontId="36" fillId="4" borderId="32" xfId="0" applyNumberFormat="1" applyFont="1" applyFill="1" applyBorder="1" applyAlignment="1">
      <alignment vertical="center" wrapText="1"/>
    </xf>
    <xf numFmtId="4" fontId="36" fillId="4" borderId="32" xfId="0" applyNumberFormat="1" applyFont="1" applyFill="1" applyBorder="1" applyAlignment="1">
      <alignment horizontal="right" vertical="center" wrapText="1"/>
    </xf>
    <xf numFmtId="4" fontId="36" fillId="4" borderId="19" xfId="0" applyNumberFormat="1" applyFont="1" applyFill="1" applyBorder="1" applyAlignment="1">
      <alignment vertical="center" wrapText="1"/>
    </xf>
    <xf numFmtId="4" fontId="37" fillId="4" borderId="31" xfId="0" applyNumberFormat="1" applyFont="1" applyFill="1" applyBorder="1" applyAlignment="1">
      <alignment horizontal="center" vertical="center" wrapText="1"/>
    </xf>
    <xf numFmtId="0" fontId="30" fillId="0" borderId="32" xfId="0" applyFont="1" applyBorder="1" applyAlignment="1">
      <alignment horizontal="left" vertical="center" wrapText="1"/>
    </xf>
    <xf numFmtId="0" fontId="31" fillId="0" borderId="32" xfId="0" applyFont="1" applyFill="1" applyBorder="1" applyAlignment="1">
      <alignment wrapText="1"/>
    </xf>
    <xf numFmtId="49" fontId="31" fillId="0" borderId="32" xfId="0" applyNumberFormat="1" applyFont="1" applyFill="1" applyBorder="1" applyAlignment="1">
      <alignment wrapText="1"/>
    </xf>
    <xf numFmtId="49" fontId="27" fillId="0" borderId="32" xfId="0" applyNumberFormat="1" applyFont="1" applyFill="1" applyBorder="1" applyAlignment="1">
      <alignment wrapText="1"/>
    </xf>
    <xf numFmtId="4" fontId="27" fillId="0" borderId="32" xfId="0" applyNumberFormat="1" applyFont="1" applyFill="1" applyBorder="1" applyAlignment="1">
      <alignment horizontal="center" wrapText="1"/>
    </xf>
    <xf numFmtId="4" fontId="27" fillId="0" borderId="32" xfId="0" applyNumberFormat="1" applyFont="1" applyFill="1" applyBorder="1" applyAlignment="1">
      <alignment wrapText="1"/>
    </xf>
    <xf numFmtId="4" fontId="27" fillId="0" borderId="32" xfId="0" applyNumberFormat="1" applyFont="1" applyFill="1" applyBorder="1" applyAlignment="1">
      <alignment horizontal="right" wrapText="1"/>
    </xf>
    <xf numFmtId="4" fontId="27" fillId="0" borderId="19" xfId="0" applyNumberFormat="1" applyFont="1" applyFill="1" applyBorder="1" applyAlignment="1">
      <alignment wrapText="1"/>
    </xf>
    <xf numFmtId="4" fontId="29" fillId="0" borderId="22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4" fontId="29" fillId="0" borderId="31" xfId="0" applyNumberFormat="1" applyFont="1" applyFill="1" applyBorder="1" applyAlignment="1">
      <alignment horizontal="center" vertical="center" wrapText="1"/>
    </xf>
    <xf numFmtId="4" fontId="30" fillId="0" borderId="30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31" fillId="0" borderId="25" xfId="0" applyFont="1" applyFill="1" applyBorder="1" applyAlignment="1">
      <alignment wrapText="1"/>
    </xf>
    <xf numFmtId="49" fontId="31" fillId="0" borderId="25" xfId="0" applyNumberFormat="1" applyFont="1" applyFill="1" applyBorder="1" applyAlignment="1">
      <alignment wrapText="1"/>
    </xf>
    <xf numFmtId="0" fontId="31" fillId="0" borderId="25" xfId="0" applyFont="1" applyFill="1" applyBorder="1" applyAlignment="1">
      <alignment horizontal="left" vertical="center" wrapText="1"/>
    </xf>
    <xf numFmtId="4" fontId="31" fillId="0" borderId="25" xfId="0" applyNumberFormat="1" applyFont="1" applyFill="1" applyBorder="1" applyAlignment="1">
      <alignment horizontal="right" vertical="center" wrapText="1"/>
    </xf>
    <xf numFmtId="4" fontId="31" fillId="0" borderId="25" xfId="0" applyNumberFormat="1" applyFont="1" applyFill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38" fillId="0" borderId="21" xfId="0" applyFont="1" applyBorder="1" applyAlignment="1">
      <alignment horizontal="center" wrapText="1"/>
    </xf>
    <xf numFmtId="0" fontId="38" fillId="0" borderId="30" xfId="0" applyFont="1" applyBorder="1" applyAlignment="1">
      <alignment horizontal="center" wrapText="1"/>
    </xf>
    <xf numFmtId="0" fontId="39" fillId="0" borderId="20" xfId="0" applyFont="1" applyFill="1" applyBorder="1" applyAlignment="1">
      <alignment horizontal="left" vertical="center"/>
    </xf>
    <xf numFmtId="49" fontId="22" fillId="0" borderId="21" xfId="0" applyNumberFormat="1" applyFont="1" applyFill="1" applyBorder="1" applyAlignment="1">
      <alignment horizontal="right" wrapText="1"/>
    </xf>
    <xf numFmtId="49" fontId="22" fillId="0" borderId="21" xfId="0" applyNumberFormat="1" applyFont="1" applyFill="1" applyBorder="1" applyAlignment="1">
      <alignment wrapText="1"/>
    </xf>
    <xf numFmtId="4" fontId="26" fillId="0" borderId="21" xfId="0" applyNumberFormat="1" applyFont="1" applyFill="1" applyBorder="1" applyAlignment="1">
      <alignment horizontal="center" wrapText="1"/>
    </xf>
    <xf numFmtId="4" fontId="26" fillId="6" borderId="21" xfId="0" applyNumberFormat="1" applyFont="1" applyFill="1" applyBorder="1" applyAlignment="1">
      <alignment horizontal="center" wrapText="1"/>
    </xf>
    <xf numFmtId="4" fontId="26" fillId="24" borderId="21" xfId="0" applyNumberFormat="1" applyFont="1" applyFill="1" applyBorder="1" applyAlignment="1">
      <alignment horizontal="right" wrapText="1"/>
    </xf>
    <xf numFmtId="4" fontId="0" fillId="0" borderId="21" xfId="0" applyNumberFormat="1" applyFont="1" applyFill="1" applyBorder="1" applyAlignment="1">
      <alignment wrapText="1"/>
    </xf>
    <xf numFmtId="4" fontId="22" fillId="0" borderId="21" xfId="0" applyNumberFormat="1" applyFont="1" applyFill="1" applyBorder="1" applyAlignment="1">
      <alignment wrapText="1"/>
    </xf>
    <xf numFmtId="4" fontId="26" fillId="0" borderId="30" xfId="0" applyNumberFormat="1" applyFont="1" applyFill="1" applyBorder="1" applyAlignment="1">
      <alignment horizontal="center" wrapText="1"/>
    </xf>
    <xf numFmtId="0" fontId="40" fillId="0" borderId="19" xfId="0" applyFont="1" applyFill="1" applyBorder="1" applyAlignment="1">
      <alignment horizontal="left" vertical="center" wrapText="1"/>
    </xf>
    <xf numFmtId="0" fontId="31" fillId="0" borderId="21" xfId="0" applyFont="1" applyFill="1" applyBorder="1" applyAlignment="1">
      <alignment vertical="center" wrapText="1"/>
    </xf>
    <xf numFmtId="49" fontId="31" fillId="0" borderId="21" xfId="0" applyNumberFormat="1" applyFont="1" applyFill="1" applyBorder="1" applyAlignment="1">
      <alignment vertical="center" wrapText="1"/>
    </xf>
    <xf numFmtId="4" fontId="30" fillId="0" borderId="21" xfId="0" applyNumberFormat="1" applyFont="1" applyFill="1" applyBorder="1" applyAlignment="1">
      <alignment horizontal="center" vertical="center" wrapText="1"/>
    </xf>
    <xf numFmtId="4" fontId="30" fillId="25" borderId="21" xfId="0" applyNumberFormat="1" applyFont="1" applyFill="1" applyBorder="1" applyAlignment="1">
      <alignment vertical="center" wrapText="1"/>
    </xf>
    <xf numFmtId="4" fontId="30" fillId="0" borderId="21" xfId="0" applyNumberFormat="1" applyFont="1" applyFill="1" applyBorder="1" applyAlignment="1">
      <alignment vertical="center" wrapText="1"/>
    </xf>
    <xf numFmtId="4" fontId="30" fillId="24" borderId="21" xfId="0" applyNumberFormat="1" applyFont="1" applyFill="1" applyBorder="1" applyAlignment="1">
      <alignment horizontal="right" vertical="center" wrapText="1"/>
    </xf>
    <xf numFmtId="0" fontId="40" fillId="0" borderId="32" xfId="0" applyFont="1" applyFill="1" applyBorder="1" applyAlignment="1">
      <alignment horizontal="left" vertical="center" wrapText="1"/>
    </xf>
    <xf numFmtId="4" fontId="29" fillId="0" borderId="34" xfId="0" applyNumberFormat="1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4" fontId="31" fillId="0" borderId="31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right" vertical="center" wrapText="1"/>
    </xf>
    <xf numFmtId="4" fontId="27" fillId="0" borderId="19" xfId="0" applyNumberFormat="1" applyFont="1" applyFill="1" applyBorder="1" applyAlignment="1">
      <alignment horizontal="center" vertical="center" wrapText="1"/>
    </xf>
    <xf numFmtId="4" fontId="27" fillId="25" borderId="19" xfId="0" applyNumberFormat="1" applyFont="1" applyFill="1" applyBorder="1" applyAlignment="1">
      <alignment vertical="center" wrapText="1"/>
    </xf>
    <xf numFmtId="4" fontId="27" fillId="0" borderId="19" xfId="0" applyNumberFormat="1" applyFont="1" applyFill="1" applyBorder="1" applyAlignment="1">
      <alignment vertical="center" wrapText="1"/>
    </xf>
    <xf numFmtId="4" fontId="27" fillId="24" borderId="19" xfId="0" applyNumberFormat="1" applyFont="1" applyFill="1" applyBorder="1" applyAlignment="1">
      <alignment horizontal="right" vertical="center" wrapText="1"/>
    </xf>
    <xf numFmtId="4" fontId="31" fillId="0" borderId="34" xfId="0" applyNumberFormat="1" applyFont="1" applyFill="1" applyBorder="1" applyAlignment="1">
      <alignment horizontal="center" wrapText="1"/>
    </xf>
    <xf numFmtId="0" fontId="40" fillId="0" borderId="20" xfId="0" applyFont="1" applyBorder="1" applyAlignment="1">
      <alignment vertical="center" wrapText="1"/>
    </xf>
    <xf numFmtId="0" fontId="27" fillId="0" borderId="32" xfId="0" applyFont="1" applyFill="1" applyBorder="1" applyAlignment="1">
      <alignment wrapText="1"/>
    </xf>
    <xf numFmtId="4" fontId="27" fillId="25" borderId="32" xfId="0" applyNumberFormat="1" applyFont="1" applyFill="1" applyBorder="1" applyAlignment="1">
      <alignment wrapText="1"/>
    </xf>
    <xf numFmtId="4" fontId="27" fillId="24" borderId="32" xfId="0" applyNumberFormat="1" applyFont="1" applyFill="1" applyBorder="1" applyAlignment="1">
      <alignment horizontal="right" wrapText="1"/>
    </xf>
    <xf numFmtId="4" fontId="30" fillId="0" borderId="19" xfId="0" applyNumberFormat="1" applyFont="1" applyFill="1" applyBorder="1" applyAlignment="1">
      <alignment wrapText="1"/>
    </xf>
    <xf numFmtId="4" fontId="28" fillId="0" borderId="34" xfId="0" applyNumberFormat="1" applyFont="1" applyFill="1" applyBorder="1" applyAlignment="1">
      <alignment horizontal="center" vertical="center" wrapText="1"/>
    </xf>
    <xf numFmtId="4" fontId="31" fillId="0" borderId="32" xfId="0" applyNumberFormat="1" applyFont="1" applyFill="1" applyBorder="1" applyAlignment="1">
      <alignment horizontal="center" wrapText="1"/>
    </xf>
    <xf numFmtId="4" fontId="31" fillId="25" borderId="32" xfId="0" applyNumberFormat="1" applyFont="1" applyFill="1" applyBorder="1" applyAlignment="1">
      <alignment wrapText="1"/>
    </xf>
    <xf numFmtId="4" fontId="31" fillId="0" borderId="32" xfId="0" applyNumberFormat="1" applyFont="1" applyFill="1" applyBorder="1" applyAlignment="1">
      <alignment wrapText="1"/>
    </xf>
    <xf numFmtId="4" fontId="31" fillId="24" borderId="32" xfId="0" applyNumberFormat="1" applyFont="1" applyFill="1" applyBorder="1" applyAlignment="1">
      <alignment horizontal="right" wrapText="1"/>
    </xf>
    <xf numFmtId="4" fontId="30" fillId="0" borderId="21" xfId="0" applyNumberFormat="1" applyFont="1" applyFill="1" applyBorder="1" applyAlignment="1">
      <alignment wrapText="1"/>
    </xf>
    <xf numFmtId="4" fontId="28" fillId="0" borderId="22" xfId="0" applyNumberFormat="1" applyFont="1" applyFill="1" applyBorder="1" applyAlignment="1">
      <alignment horizontal="center" vertical="center" wrapText="1"/>
    </xf>
    <xf numFmtId="4" fontId="31" fillId="0" borderId="25" xfId="0" applyNumberFormat="1" applyFont="1" applyFill="1" applyBorder="1" applyAlignment="1">
      <alignment horizontal="center" wrapText="1"/>
    </xf>
    <xf numFmtId="4" fontId="31" fillId="25" borderId="25" xfId="0" applyNumberFormat="1" applyFont="1" applyFill="1" applyBorder="1" applyAlignment="1">
      <alignment wrapText="1"/>
    </xf>
    <xf numFmtId="4" fontId="31" fillId="24" borderId="25" xfId="0" applyNumberFormat="1" applyFont="1" applyFill="1" applyBorder="1" applyAlignment="1">
      <alignment horizontal="right" wrapText="1"/>
    </xf>
    <xf numFmtId="4" fontId="30" fillId="0" borderId="24" xfId="0" applyNumberFormat="1" applyFont="1" applyFill="1" applyBorder="1" applyAlignment="1">
      <alignment wrapText="1"/>
    </xf>
    <xf numFmtId="4" fontId="28" fillId="0" borderId="35" xfId="0" applyNumberFormat="1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wrapText="1"/>
    </xf>
    <xf numFmtId="49" fontId="27" fillId="0" borderId="20" xfId="0" applyNumberFormat="1" applyFont="1" applyFill="1" applyBorder="1" applyAlignment="1">
      <alignment wrapText="1"/>
    </xf>
    <xf numFmtId="4" fontId="27" fillId="0" borderId="20" xfId="0" applyNumberFormat="1" applyFont="1" applyFill="1" applyBorder="1" applyAlignment="1">
      <alignment horizontal="center" wrapText="1"/>
    </xf>
    <xf numFmtId="4" fontId="27" fillId="25" borderId="20" xfId="0" applyNumberFormat="1" applyFont="1" applyFill="1" applyBorder="1" applyAlignment="1">
      <alignment wrapText="1"/>
    </xf>
    <xf numFmtId="4" fontId="27" fillId="0" borderId="20" xfId="0" applyNumberFormat="1" applyFont="1" applyFill="1" applyBorder="1" applyAlignment="1">
      <alignment wrapText="1"/>
    </xf>
    <xf numFmtId="4" fontId="27" fillId="24" borderId="20" xfId="0" applyNumberFormat="1" applyFont="1" applyFill="1" applyBorder="1" applyAlignment="1">
      <alignment horizontal="right" wrapText="1"/>
    </xf>
    <xf numFmtId="4" fontId="30" fillId="0" borderId="25" xfId="0" applyNumberFormat="1" applyFont="1" applyFill="1" applyBorder="1" applyAlignment="1">
      <alignment wrapText="1"/>
    </xf>
    <xf numFmtId="4" fontId="31" fillId="0" borderId="22" xfId="0" applyNumberFormat="1" applyFont="1" applyFill="1" applyBorder="1" applyAlignment="1">
      <alignment horizontal="center" vertical="center" wrapText="1"/>
    </xf>
    <xf numFmtId="4" fontId="31" fillId="0" borderId="34" xfId="0" applyNumberFormat="1" applyFont="1" applyFill="1" applyBorder="1" applyAlignment="1">
      <alignment horizontal="center" vertical="center" wrapText="1"/>
    </xf>
    <xf numFmtId="4" fontId="31" fillId="0" borderId="26" xfId="0" applyNumberFormat="1" applyFont="1" applyFill="1" applyBorder="1" applyAlignment="1">
      <alignment horizontal="center" vertical="center" wrapText="1"/>
    </xf>
    <xf numFmtId="0" fontId="41" fillId="0" borderId="28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vertical="center" wrapText="1"/>
    </xf>
    <xf numFmtId="0" fontId="41" fillId="0" borderId="15" xfId="0" applyFont="1" applyBorder="1" applyAlignment="1">
      <alignment vertical="center" wrapText="1"/>
    </xf>
    <xf numFmtId="0" fontId="26" fillId="0" borderId="21" xfId="0" applyFont="1" applyFill="1" applyBorder="1" applyAlignment="1">
      <alignment horizontal="left" vertical="center" wrapText="1"/>
    </xf>
    <xf numFmtId="4" fontId="21" fillId="0" borderId="18" xfId="0" applyNumberFormat="1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left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49" fontId="0" fillId="0" borderId="17" xfId="0" applyNumberFormat="1" applyFill="1" applyBorder="1" applyAlignment="1">
      <alignment horizontal="right" wrapText="1"/>
    </xf>
    <xf numFmtId="49" fontId="0" fillId="0" borderId="17" xfId="0" applyNumberFormat="1" applyFill="1" applyBorder="1" applyAlignment="1">
      <alignment wrapText="1"/>
    </xf>
    <xf numFmtId="49" fontId="0" fillId="0" borderId="17" xfId="0" applyNumberFormat="1" applyFont="1" applyFill="1" applyBorder="1" applyAlignment="1">
      <alignment wrapText="1"/>
    </xf>
    <xf numFmtId="4" fontId="26" fillId="0" borderId="17" xfId="0" applyNumberFormat="1" applyFont="1" applyFill="1" applyBorder="1" applyAlignment="1">
      <alignment horizontal="center" vertical="center" wrapText="1"/>
    </xf>
    <xf numFmtId="4" fontId="26" fillId="6" borderId="17" xfId="0" applyNumberFormat="1" applyFont="1" applyFill="1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wrapText="1"/>
    </xf>
    <xf numFmtId="0" fontId="42" fillId="0" borderId="19" xfId="0" applyFont="1" applyFill="1" applyBorder="1" applyAlignment="1">
      <alignment horizontal="left" vertical="center" wrapText="1"/>
    </xf>
    <xf numFmtId="4" fontId="28" fillId="0" borderId="31" xfId="0" applyNumberFormat="1" applyFont="1" applyFill="1" applyBorder="1" applyAlignment="1">
      <alignment wrapText="1"/>
    </xf>
    <xf numFmtId="4" fontId="27" fillId="0" borderId="19" xfId="0" applyNumberFormat="1" applyFont="1" applyFill="1" applyBorder="1" applyAlignment="1">
      <alignment horizontal="center" wrapText="1"/>
    </xf>
    <xf numFmtId="4" fontId="27" fillId="24" borderId="19" xfId="0" applyNumberFormat="1" applyFont="1" applyFill="1" applyBorder="1" applyAlignment="1">
      <alignment horizontal="right" wrapText="1"/>
    </xf>
    <xf numFmtId="0" fontId="43" fillId="0" borderId="19" xfId="0" applyFont="1" applyFill="1" applyBorder="1" applyAlignment="1">
      <alignment horizontal="left" vertical="center" wrapText="1"/>
    </xf>
    <xf numFmtId="0" fontId="44" fillId="0" borderId="36" xfId="0" applyFont="1" applyFill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6" fillId="0" borderId="19" xfId="0" applyFont="1" applyBorder="1" applyAlignment="1">
      <alignment vertical="center" wrapText="1"/>
    </xf>
    <xf numFmtId="49" fontId="31" fillId="0" borderId="19" xfId="0" applyNumberFormat="1" applyFont="1" applyFill="1" applyBorder="1" applyAlignment="1">
      <alignment horizontal="right" wrapText="1"/>
    </xf>
    <xf numFmtId="4" fontId="47" fillId="0" borderId="21" xfId="0" applyNumberFormat="1" applyFont="1" applyFill="1" applyBorder="1" applyAlignment="1">
      <alignment wrapText="1"/>
    </xf>
    <xf numFmtId="4" fontId="31" fillId="0" borderId="31" xfId="0" applyNumberFormat="1" applyFont="1" applyFill="1" applyBorder="1" applyAlignment="1">
      <alignment wrapText="1"/>
    </xf>
    <xf numFmtId="0" fontId="46" fillId="0" borderId="32" xfId="0" applyFont="1" applyBorder="1" applyAlignment="1">
      <alignment vertical="center" wrapText="1"/>
    </xf>
    <xf numFmtId="49" fontId="27" fillId="0" borderId="19" xfId="0" applyNumberFormat="1" applyFont="1" applyFill="1" applyBorder="1" applyAlignment="1">
      <alignment horizontal="right" wrapText="1"/>
    </xf>
    <xf numFmtId="0" fontId="40" fillId="0" borderId="32" xfId="0" applyFont="1" applyFill="1" applyBorder="1" applyAlignment="1">
      <alignment vertical="center" wrapText="1"/>
    </xf>
    <xf numFmtId="4" fontId="31" fillId="0" borderId="19" xfId="0" applyNumberFormat="1" applyFont="1" applyFill="1" applyBorder="1" applyAlignment="1">
      <alignment horizontal="right" wrapText="1"/>
    </xf>
    <xf numFmtId="4" fontId="31" fillId="0" borderId="32" xfId="0" applyNumberFormat="1" applyFont="1" applyFill="1" applyBorder="1" applyAlignment="1">
      <alignment horizontal="right" wrapText="1"/>
    </xf>
    <xf numFmtId="4" fontId="31" fillId="0" borderId="34" xfId="0" applyNumberFormat="1" applyFont="1" applyFill="1" applyBorder="1" applyAlignment="1">
      <alignment wrapText="1"/>
    </xf>
    <xf numFmtId="0" fontId="0" fillId="0" borderId="21" xfId="0" applyBorder="1" applyAlignment="1">
      <alignment vertical="center" wrapText="1"/>
    </xf>
    <xf numFmtId="0" fontId="31" fillId="0" borderId="39" xfId="0" applyFont="1" applyFill="1" applyBorder="1" applyAlignment="1">
      <alignment wrapText="1"/>
    </xf>
    <xf numFmtId="49" fontId="31" fillId="0" borderId="39" xfId="0" applyNumberFormat="1" applyFont="1" applyFill="1" applyBorder="1" applyAlignment="1">
      <alignment wrapText="1"/>
    </xf>
    <xf numFmtId="4" fontId="31" fillId="0" borderId="39" xfId="0" applyNumberFormat="1" applyFont="1" applyFill="1" applyBorder="1" applyAlignment="1">
      <alignment horizontal="center" wrapText="1"/>
    </xf>
    <xf numFmtId="4" fontId="31" fillId="25" borderId="39" xfId="0" applyNumberFormat="1" applyFont="1" applyFill="1" applyBorder="1" applyAlignment="1">
      <alignment wrapText="1"/>
    </xf>
    <xf numFmtId="4" fontId="31" fillId="0" borderId="39" xfId="0" applyNumberFormat="1" applyFont="1" applyFill="1" applyBorder="1" applyAlignment="1">
      <alignment horizontal="right" wrapText="1"/>
    </xf>
    <xf numFmtId="4" fontId="31" fillId="24" borderId="39" xfId="0" applyNumberFormat="1" applyFont="1" applyFill="1" applyBorder="1" applyAlignment="1">
      <alignment horizontal="right" wrapText="1"/>
    </xf>
    <xf numFmtId="4" fontId="30" fillId="0" borderId="39" xfId="0" applyNumberFormat="1" applyFont="1" applyFill="1" applyBorder="1" applyAlignment="1">
      <alignment wrapText="1"/>
    </xf>
    <xf numFmtId="4" fontId="31" fillId="0" borderId="39" xfId="0" applyNumberFormat="1" applyFont="1" applyFill="1" applyBorder="1" applyAlignment="1">
      <alignment wrapText="1"/>
    </xf>
    <xf numFmtId="4" fontId="31" fillId="0" borderId="40" xfId="0" applyNumberFormat="1" applyFont="1" applyFill="1" applyBorder="1" applyAlignment="1">
      <alignment wrapText="1"/>
    </xf>
    <xf numFmtId="0" fontId="40" fillId="0" borderId="32" xfId="0" applyFont="1" applyFill="1" applyBorder="1" applyAlignment="1">
      <alignment vertical="center" wrapText="1"/>
    </xf>
    <xf numFmtId="0" fontId="31" fillId="0" borderId="41" xfId="0" applyFont="1" applyFill="1" applyBorder="1" applyAlignment="1">
      <alignment vertical="center" wrapText="1"/>
    </xf>
    <xf numFmtId="49" fontId="31" fillId="0" borderId="41" xfId="0" applyNumberFormat="1" applyFont="1" applyFill="1" applyBorder="1" applyAlignment="1">
      <alignment vertical="center" wrapText="1"/>
    </xf>
    <xf numFmtId="4" fontId="31" fillId="0" borderId="41" xfId="0" applyNumberFormat="1" applyFont="1" applyFill="1" applyBorder="1" applyAlignment="1">
      <alignment horizontal="center" vertical="center" wrapText="1"/>
    </xf>
    <xf numFmtId="4" fontId="31" fillId="25" borderId="41" xfId="0" applyNumberFormat="1" applyFont="1" applyFill="1" applyBorder="1" applyAlignment="1">
      <alignment vertical="center" wrapText="1"/>
    </xf>
    <xf numFmtId="4" fontId="31" fillId="0" borderId="41" xfId="0" applyNumberFormat="1" applyFont="1" applyFill="1" applyBorder="1" applyAlignment="1">
      <alignment vertical="center" wrapText="1"/>
    </xf>
    <xf numFmtId="4" fontId="31" fillId="24" borderId="41" xfId="0" applyNumberFormat="1" applyFont="1" applyFill="1" applyBorder="1" applyAlignment="1">
      <alignment horizontal="right" vertical="center" wrapText="1"/>
    </xf>
    <xf numFmtId="4" fontId="30" fillId="0" borderId="41" xfId="0" applyNumberFormat="1" applyFont="1" applyFill="1" applyBorder="1" applyAlignment="1">
      <alignment vertical="center" wrapText="1"/>
    </xf>
    <xf numFmtId="4" fontId="31" fillId="0" borderId="41" xfId="0" applyNumberFormat="1" applyFont="1" applyFill="1" applyBorder="1" applyAlignment="1">
      <alignment wrapText="1"/>
    </xf>
    <xf numFmtId="4" fontId="31" fillId="0" borderId="42" xfId="0" applyNumberFormat="1" applyFont="1" applyFill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31" fillId="0" borderId="21" xfId="0" applyFont="1" applyFill="1" applyBorder="1" applyAlignment="1">
      <alignment wrapText="1"/>
    </xf>
    <xf numFmtId="49" fontId="31" fillId="0" borderId="21" xfId="0" applyNumberFormat="1" applyFont="1" applyFill="1" applyBorder="1" applyAlignment="1">
      <alignment wrapText="1"/>
    </xf>
    <xf numFmtId="49" fontId="28" fillId="0" borderId="0" xfId="0" applyNumberFormat="1" applyFont="1" applyFill="1" applyAlignment="1">
      <alignment horizontal="left" vertical="center" wrapText="1"/>
    </xf>
    <xf numFmtId="4" fontId="31" fillId="0" borderId="21" xfId="0" applyNumberFormat="1" applyFont="1" applyFill="1" applyBorder="1" applyAlignment="1">
      <alignment horizontal="center" vertical="center" wrapText="1"/>
    </xf>
    <xf numFmtId="4" fontId="31" fillId="0" borderId="21" xfId="0" applyNumberFormat="1" applyFont="1" applyFill="1" applyBorder="1" applyAlignment="1">
      <alignment horizontal="right" vertical="center" wrapText="1"/>
    </xf>
    <xf numFmtId="4" fontId="31" fillId="24" borderId="21" xfId="0" applyNumberFormat="1" applyFont="1" applyFill="1" applyBorder="1" applyAlignment="1">
      <alignment horizontal="right" vertical="center" wrapText="1"/>
    </xf>
    <xf numFmtId="4" fontId="32" fillId="0" borderId="43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31" fillId="0" borderId="44" xfId="0" applyFont="1" applyFill="1" applyBorder="1" applyAlignment="1">
      <alignment horizontal="left" wrapText="1"/>
    </xf>
    <xf numFmtId="4" fontId="31" fillId="25" borderId="39" xfId="0" applyNumberFormat="1" applyFont="1" applyFill="1" applyBorder="1" applyAlignment="1">
      <alignment horizontal="right" wrapText="1"/>
    </xf>
    <xf numFmtId="4" fontId="30" fillId="0" borderId="39" xfId="0" applyNumberFormat="1" applyFont="1" applyFill="1" applyBorder="1" applyAlignment="1">
      <alignment vertical="center" wrapText="1"/>
    </xf>
    <xf numFmtId="4" fontId="32" fillId="0" borderId="45" xfId="0" applyNumberFormat="1" applyFont="1" applyFill="1" applyBorder="1" applyAlignment="1">
      <alignment horizontal="center" vertical="center" wrapText="1"/>
    </xf>
    <xf numFmtId="0" fontId="40" fillId="0" borderId="32" xfId="0" applyFont="1" applyBorder="1" applyAlignment="1">
      <alignment horizontal="left" vertical="center" wrapText="1"/>
    </xf>
    <xf numFmtId="49" fontId="31" fillId="0" borderId="46" xfId="0" applyNumberFormat="1" applyFont="1" applyFill="1" applyBorder="1" applyAlignment="1">
      <alignment horizontal="left" wrapText="1"/>
    </xf>
    <xf numFmtId="4" fontId="31" fillId="0" borderId="21" xfId="0" applyNumberFormat="1" applyFont="1" applyFill="1" applyBorder="1" applyAlignment="1">
      <alignment horizontal="center" wrapText="1"/>
    </xf>
    <xf numFmtId="4" fontId="31" fillId="25" borderId="21" xfId="0" applyNumberFormat="1" applyFont="1" applyFill="1" applyBorder="1" applyAlignment="1">
      <alignment wrapText="1"/>
    </xf>
    <xf numFmtId="4" fontId="31" fillId="24" borderId="21" xfId="0" applyNumberFormat="1" applyFont="1" applyFill="1" applyBorder="1" applyAlignment="1">
      <alignment horizontal="right" wrapText="1"/>
    </xf>
    <xf numFmtId="4" fontId="31" fillId="0" borderId="30" xfId="0" applyNumberFormat="1" applyFont="1" applyFill="1" applyBorder="1" applyAlignment="1">
      <alignment wrapText="1"/>
    </xf>
    <xf numFmtId="0" fontId="40" fillId="0" borderId="20" xfId="0" applyFont="1" applyBorder="1" applyAlignment="1">
      <alignment horizontal="left" vertical="center" wrapText="1"/>
    </xf>
    <xf numFmtId="0" fontId="31" fillId="0" borderId="19" xfId="0" applyFont="1" applyFill="1" applyBorder="1" applyAlignment="1">
      <alignment horizontal="left" wrapText="1"/>
    </xf>
    <xf numFmtId="0" fontId="40" fillId="0" borderId="21" xfId="0" applyFont="1" applyBorder="1" applyAlignment="1">
      <alignment horizontal="left" vertical="center" wrapText="1"/>
    </xf>
    <xf numFmtId="0" fontId="31" fillId="0" borderId="39" xfId="0" applyFont="1" applyFill="1" applyBorder="1" applyAlignment="1">
      <alignment horizontal="left" wrapText="1"/>
    </xf>
    <xf numFmtId="49" fontId="31" fillId="0" borderId="21" xfId="0" applyNumberFormat="1" applyFont="1" applyFill="1" applyBorder="1" applyAlignment="1">
      <alignment horizontal="left" wrapText="1"/>
    </xf>
    <xf numFmtId="4" fontId="31" fillId="0" borderId="21" xfId="0" applyNumberFormat="1" applyFont="1" applyFill="1" applyBorder="1" applyAlignment="1">
      <alignment horizontal="right" wrapText="1"/>
    </xf>
    <xf numFmtId="4" fontId="32" fillId="0" borderId="22" xfId="0" applyNumberFormat="1" applyFont="1" applyFill="1" applyBorder="1" applyAlignment="1">
      <alignment horizontal="center" vertical="center" wrapText="1"/>
    </xf>
    <xf numFmtId="0" fontId="40" fillId="0" borderId="21" xfId="0" applyFont="1" applyBorder="1" applyAlignment="1">
      <alignment vertical="center" wrapText="1"/>
    </xf>
    <xf numFmtId="0" fontId="27" fillId="0" borderId="21" xfId="0" applyFont="1" applyFill="1" applyBorder="1" applyAlignment="1">
      <alignment vertical="center" wrapText="1"/>
    </xf>
    <xf numFmtId="4" fontId="31" fillId="25" borderId="21" xfId="0" applyNumberFormat="1" applyFont="1" applyFill="1" applyBorder="1" applyAlignment="1">
      <alignment vertical="center" wrapText="1"/>
    </xf>
    <xf numFmtId="4" fontId="31" fillId="0" borderId="21" xfId="0" applyNumberFormat="1" applyFont="1" applyFill="1" applyBorder="1" applyAlignment="1">
      <alignment vertical="center" wrapText="1"/>
    </xf>
    <xf numFmtId="0" fontId="46" fillId="0" borderId="37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49" fontId="31" fillId="0" borderId="19" xfId="0" applyNumberFormat="1" applyFont="1" applyBorder="1" applyAlignment="1">
      <alignment vertical="center" wrapText="1"/>
    </xf>
    <xf numFmtId="49" fontId="31" fillId="0" borderId="19" xfId="0" applyNumberFormat="1" applyFont="1" applyBorder="1" applyAlignment="1">
      <alignment horizontal="left" vertical="center" wrapText="1"/>
    </xf>
    <xf numFmtId="4" fontId="27" fillId="0" borderId="19" xfId="0" applyNumberFormat="1" applyFont="1" applyBorder="1" applyAlignment="1">
      <alignment horizontal="center" vertical="center" wrapText="1"/>
    </xf>
    <xf numFmtId="4" fontId="47" fillId="0" borderId="21" xfId="0" applyNumberFormat="1" applyFont="1" applyFill="1" applyBorder="1" applyAlignment="1">
      <alignment vertical="center" wrapText="1"/>
    </xf>
    <xf numFmtId="0" fontId="31" fillId="0" borderId="19" xfId="0" applyFont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right" vertical="center" wrapText="1"/>
    </xf>
    <xf numFmtId="0" fontId="31" fillId="0" borderId="19" xfId="0" applyFont="1" applyFill="1" applyBorder="1" applyAlignment="1">
      <alignment horizontal="right" vertical="center" wrapText="1"/>
    </xf>
    <xf numFmtId="4" fontId="31" fillId="0" borderId="19" xfId="0" applyNumberFormat="1" applyFont="1" applyBorder="1" applyAlignment="1">
      <alignment horizontal="center" vertical="center" wrapText="1"/>
    </xf>
    <xf numFmtId="4" fontId="31" fillId="0" borderId="19" xfId="0" applyNumberFormat="1" applyFont="1" applyBorder="1" applyAlignment="1">
      <alignment horizontal="right" vertical="center" wrapText="1"/>
    </xf>
    <xf numFmtId="0" fontId="30" fillId="0" borderId="20" xfId="0" applyFont="1" applyFill="1" applyBorder="1" applyAlignment="1">
      <alignment horizontal="left" vertical="center" wrapText="1"/>
    </xf>
    <xf numFmtId="4" fontId="31" fillId="0" borderId="32" xfId="0" applyNumberFormat="1" applyFont="1" applyBorder="1" applyAlignment="1">
      <alignment horizontal="center" vertical="center" wrapText="1"/>
    </xf>
    <xf numFmtId="4" fontId="31" fillId="0" borderId="32" xfId="0" applyNumberFormat="1" applyFont="1" applyBorder="1" applyAlignment="1">
      <alignment horizontal="right" vertical="center" wrapText="1"/>
    </xf>
    <xf numFmtId="4" fontId="31" fillId="24" borderId="32" xfId="0" applyNumberFormat="1" applyFont="1" applyFill="1" applyBorder="1" applyAlignment="1">
      <alignment horizontal="right" vertical="center" wrapText="1"/>
    </xf>
    <xf numFmtId="0" fontId="31" fillId="0" borderId="32" xfId="0" applyFont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left" vertical="center" wrapText="1"/>
    </xf>
    <xf numFmtId="0" fontId="31" fillId="0" borderId="39" xfId="0" applyFont="1" applyFill="1" applyBorder="1" applyAlignment="1">
      <alignment horizontal="right" vertical="center" wrapText="1"/>
    </xf>
    <xf numFmtId="49" fontId="31" fillId="0" borderId="39" xfId="0" applyNumberFormat="1" applyFont="1" applyBorder="1" applyAlignment="1">
      <alignment vertical="center" wrapText="1"/>
    </xf>
    <xf numFmtId="49" fontId="31" fillId="0" borderId="39" xfId="0" applyNumberFormat="1" applyFont="1" applyBorder="1" applyAlignment="1">
      <alignment horizontal="left" vertical="center" wrapText="1"/>
    </xf>
    <xf numFmtId="4" fontId="31" fillId="0" borderId="39" xfId="0" applyNumberFormat="1" applyFont="1" applyBorder="1" applyAlignment="1">
      <alignment horizontal="center" vertical="center" wrapText="1"/>
    </xf>
    <xf numFmtId="4" fontId="31" fillId="0" borderId="39" xfId="0" applyNumberFormat="1" applyFont="1" applyBorder="1" applyAlignment="1">
      <alignment horizontal="right" vertical="center" wrapText="1"/>
    </xf>
    <xf numFmtId="4" fontId="31" fillId="24" borderId="39" xfId="0" applyNumberFormat="1" applyFont="1" applyFill="1" applyBorder="1" applyAlignment="1">
      <alignment horizontal="right" vertical="center" wrapText="1"/>
    </xf>
    <xf numFmtId="0" fontId="31" fillId="0" borderId="39" xfId="0" applyFont="1" applyBorder="1" applyAlignment="1">
      <alignment horizontal="center" vertical="center" wrapText="1"/>
    </xf>
    <xf numFmtId="0" fontId="48" fillId="0" borderId="32" xfId="0" applyFont="1" applyFill="1" applyBorder="1" applyAlignment="1">
      <alignment vertical="center" wrapText="1"/>
    </xf>
    <xf numFmtId="0" fontId="31" fillId="0" borderId="21" xfId="0" applyFont="1" applyFill="1" applyBorder="1" applyAlignment="1">
      <alignment horizontal="right" vertical="center" wrapText="1"/>
    </xf>
    <xf numFmtId="49" fontId="31" fillId="0" borderId="21" xfId="0" applyNumberFormat="1" applyFont="1" applyBorder="1" applyAlignment="1">
      <alignment vertical="center" wrapText="1"/>
    </xf>
    <xf numFmtId="49" fontId="31" fillId="0" borderId="21" xfId="0" applyNumberFormat="1" applyFont="1" applyBorder="1" applyAlignment="1">
      <alignment horizontal="left" vertical="center" wrapText="1"/>
    </xf>
    <xf numFmtId="4" fontId="31" fillId="0" borderId="21" xfId="0" applyNumberFormat="1" applyFont="1" applyBorder="1" applyAlignment="1">
      <alignment horizontal="center" vertical="center" wrapText="1"/>
    </xf>
    <xf numFmtId="4" fontId="31" fillId="0" borderId="21" xfId="0" applyNumberFormat="1" applyFont="1" applyBorder="1" applyAlignment="1">
      <alignment horizontal="right" vertical="center" wrapText="1"/>
    </xf>
    <xf numFmtId="0" fontId="32" fillId="0" borderId="47" xfId="0" applyFont="1" applyBorder="1" applyAlignment="1">
      <alignment horizontal="center" vertical="center" wrapText="1"/>
    </xf>
    <xf numFmtId="0" fontId="30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4" fontId="30" fillId="0" borderId="21" xfId="0" applyNumberFormat="1" applyFont="1" applyFill="1" applyBorder="1" applyAlignment="1">
      <alignment horizontal="right" vertical="center" wrapText="1"/>
    </xf>
    <xf numFmtId="4" fontId="31" fillId="0" borderId="39" xfId="0" applyNumberFormat="1" applyFont="1" applyFill="1" applyBorder="1" applyAlignment="1">
      <alignment horizontal="right" vertical="center" wrapText="1"/>
    </xf>
    <xf numFmtId="0" fontId="32" fillId="0" borderId="39" xfId="0" applyFont="1" applyBorder="1" applyAlignment="1">
      <alignment horizontal="center" vertical="center" wrapText="1"/>
    </xf>
    <xf numFmtId="4" fontId="27" fillId="0" borderId="21" xfId="0" applyNumberFormat="1" applyFont="1" applyFill="1" applyBorder="1" applyAlignment="1">
      <alignment horizontal="center" wrapText="1"/>
    </xf>
    <xf numFmtId="4" fontId="27" fillId="25" borderId="21" xfId="0" applyNumberFormat="1" applyFont="1" applyFill="1" applyBorder="1" applyAlignment="1">
      <alignment wrapText="1"/>
    </xf>
    <xf numFmtId="4" fontId="27" fillId="0" borderId="21" xfId="0" applyNumberFormat="1" applyFont="1" applyFill="1" applyBorder="1" applyAlignment="1">
      <alignment wrapText="1"/>
    </xf>
    <xf numFmtId="4" fontId="27" fillId="24" borderId="21" xfId="0" applyNumberFormat="1" applyFont="1" applyFill="1" applyBorder="1" applyAlignment="1">
      <alignment horizontal="right" wrapText="1"/>
    </xf>
    <xf numFmtId="4" fontId="32" fillId="0" borderId="31" xfId="0" applyNumberFormat="1" applyFont="1" applyFill="1" applyBorder="1" applyAlignment="1">
      <alignment vertical="center" wrapText="1"/>
    </xf>
    <xf numFmtId="0" fontId="27" fillId="0" borderId="19" xfId="0" applyFont="1" applyFill="1" applyBorder="1" applyAlignment="1">
      <alignment wrapText="1"/>
    </xf>
    <xf numFmtId="4" fontId="27" fillId="25" borderId="19" xfId="0" applyNumberFormat="1" applyFont="1" applyFill="1" applyBorder="1" applyAlignment="1">
      <alignment wrapText="1"/>
    </xf>
    <xf numFmtId="0" fontId="30" fillId="0" borderId="19" xfId="0" applyFont="1" applyBorder="1" applyAlignment="1">
      <alignment horizontal="left" vertical="center" wrapText="1"/>
    </xf>
    <xf numFmtId="4" fontId="31" fillId="0" borderId="0" xfId="0" applyNumberFormat="1" applyFont="1" applyFill="1" applyAlignment="1">
      <alignment horizontal="center" vertical="center" wrapText="1"/>
    </xf>
    <xf numFmtId="4" fontId="31" fillId="0" borderId="0" xfId="0" applyNumberFormat="1" applyFont="1" applyFill="1" applyAlignment="1">
      <alignment horizontal="right" vertical="center" wrapText="1"/>
    </xf>
    <xf numFmtId="4" fontId="31" fillId="24" borderId="0" xfId="0" applyNumberFormat="1" applyFont="1" applyFill="1" applyAlignment="1">
      <alignment horizontal="right" vertical="center" wrapText="1"/>
    </xf>
    <xf numFmtId="4" fontId="32" fillId="0" borderId="31" xfId="0" applyNumberFormat="1" applyFont="1" applyFill="1" applyBorder="1" applyAlignment="1">
      <alignment wrapText="1"/>
    </xf>
    <xf numFmtId="4" fontId="31" fillId="0" borderId="41" xfId="0" applyNumberFormat="1" applyFont="1" applyFill="1" applyBorder="1" applyAlignment="1">
      <alignment horizontal="center" vertical="center" shrinkToFit="1"/>
    </xf>
    <xf numFmtId="4" fontId="32" fillId="0" borderId="42" xfId="0" applyNumberFormat="1" applyFont="1" applyFill="1" applyBorder="1" applyAlignment="1">
      <alignment vertical="center" wrapText="1"/>
    </xf>
    <xf numFmtId="0" fontId="30" fillId="0" borderId="20" xfId="0" applyFont="1" applyBorder="1" applyAlignment="1">
      <alignment horizontal="left" vertical="center" wrapText="1"/>
    </xf>
    <xf numFmtId="4" fontId="31" fillId="0" borderId="19" xfId="0" applyNumberFormat="1" applyFont="1" applyFill="1" applyBorder="1" applyAlignment="1">
      <alignment horizontal="center" vertical="top" shrinkToFit="1"/>
    </xf>
    <xf numFmtId="4" fontId="31" fillId="0" borderId="32" xfId="0" applyNumberFormat="1" applyFont="1" applyFill="1" applyBorder="1" applyAlignment="1">
      <alignment horizontal="center" vertical="top" shrinkToFit="1"/>
    </xf>
    <xf numFmtId="4" fontId="30" fillId="0" borderId="20" xfId="0" applyNumberFormat="1" applyFont="1" applyFill="1" applyBorder="1" applyAlignment="1">
      <alignment wrapText="1"/>
    </xf>
    <xf numFmtId="0" fontId="30" fillId="0" borderId="21" xfId="0" applyFont="1" applyBorder="1" applyAlignment="1">
      <alignment horizontal="left" vertical="center" wrapText="1"/>
    </xf>
    <xf numFmtId="4" fontId="31" fillId="0" borderId="39" xfId="0" applyNumberFormat="1" applyFont="1" applyFill="1" applyBorder="1" applyAlignment="1">
      <alignment horizontal="center" vertical="top" shrinkToFit="1"/>
    </xf>
    <xf numFmtId="0" fontId="31" fillId="0" borderId="41" xfId="0" applyFont="1" applyFill="1" applyBorder="1" applyAlignment="1">
      <alignment wrapText="1"/>
    </xf>
    <xf numFmtId="49" fontId="31" fillId="0" borderId="41" xfId="0" applyNumberFormat="1" applyFont="1" applyFill="1" applyBorder="1" applyAlignment="1">
      <alignment wrapText="1"/>
    </xf>
    <xf numFmtId="4" fontId="31" fillId="0" borderId="41" xfId="0" applyNumberFormat="1" applyFont="1" applyFill="1" applyBorder="1" applyAlignment="1">
      <alignment horizontal="center" vertical="top" shrinkToFit="1"/>
    </xf>
    <xf numFmtId="4" fontId="31" fillId="25" borderId="41" xfId="0" applyNumberFormat="1" applyFont="1" applyFill="1" applyBorder="1" applyAlignment="1">
      <alignment wrapText="1"/>
    </xf>
    <xf numFmtId="4" fontId="31" fillId="24" borderId="41" xfId="0" applyNumberFormat="1" applyFont="1" applyFill="1" applyBorder="1" applyAlignment="1">
      <alignment horizontal="right" wrapText="1"/>
    </xf>
    <xf numFmtId="4" fontId="30" fillId="0" borderId="41" xfId="0" applyNumberFormat="1" applyFont="1" applyFill="1" applyBorder="1" applyAlignment="1">
      <alignment wrapText="1"/>
    </xf>
    <xf numFmtId="4" fontId="31" fillId="0" borderId="42" xfId="0" applyNumberFormat="1" applyFont="1" applyFill="1" applyBorder="1" applyAlignment="1">
      <alignment wrapText="1"/>
    </xf>
    <xf numFmtId="0" fontId="31" fillId="0" borderId="48" xfId="0" applyFont="1" applyFill="1" applyBorder="1" applyAlignment="1">
      <alignment vertical="center" wrapText="1"/>
    </xf>
    <xf numFmtId="49" fontId="31" fillId="0" borderId="48" xfId="0" applyNumberFormat="1" applyFont="1" applyFill="1" applyBorder="1" applyAlignment="1">
      <alignment vertical="center" wrapText="1"/>
    </xf>
    <xf numFmtId="4" fontId="31" fillId="0" borderId="48" xfId="0" applyNumberFormat="1" applyFont="1" applyFill="1" applyBorder="1" applyAlignment="1">
      <alignment horizontal="center" vertical="center" shrinkToFit="1"/>
    </xf>
    <xf numFmtId="4" fontId="31" fillId="25" borderId="48" xfId="0" applyNumberFormat="1" applyFont="1" applyFill="1" applyBorder="1" applyAlignment="1">
      <alignment vertical="center" wrapText="1"/>
    </xf>
    <xf numFmtId="4" fontId="31" fillId="0" borderId="48" xfId="0" applyNumberFormat="1" applyFont="1" applyFill="1" applyBorder="1" applyAlignment="1">
      <alignment vertical="center" wrapText="1"/>
    </xf>
    <xf numFmtId="4" fontId="31" fillId="24" borderId="48" xfId="0" applyNumberFormat="1" applyFont="1" applyFill="1" applyBorder="1" applyAlignment="1">
      <alignment horizontal="right" vertical="center" wrapText="1"/>
    </xf>
    <xf numFmtId="4" fontId="30" fillId="0" borderId="48" xfId="0" applyNumberFormat="1" applyFont="1" applyFill="1" applyBorder="1" applyAlignment="1">
      <alignment vertical="center" wrapText="1"/>
    </xf>
    <xf numFmtId="4" fontId="31" fillId="0" borderId="45" xfId="0" applyNumberFormat="1" applyFont="1" applyFill="1" applyBorder="1" applyAlignment="1">
      <alignment vertical="center" wrapText="1"/>
    </xf>
    <xf numFmtId="0" fontId="31" fillId="0" borderId="48" xfId="0" applyFont="1" applyFill="1" applyBorder="1" applyAlignment="1">
      <alignment wrapText="1"/>
    </xf>
    <xf numFmtId="49" fontId="31" fillId="0" borderId="48" xfId="0" applyNumberFormat="1" applyFont="1" applyFill="1" applyBorder="1" applyAlignment="1">
      <alignment wrapText="1"/>
    </xf>
    <xf numFmtId="4" fontId="31" fillId="0" borderId="48" xfId="0" applyNumberFormat="1" applyFont="1" applyFill="1" applyBorder="1" applyAlignment="1">
      <alignment horizontal="center" vertical="top" shrinkToFit="1"/>
    </xf>
    <xf numFmtId="4" fontId="31" fillId="25" borderId="48" xfId="0" applyNumberFormat="1" applyFont="1" applyFill="1" applyBorder="1" applyAlignment="1">
      <alignment wrapText="1"/>
    </xf>
    <xf numFmtId="4" fontId="31" fillId="0" borderId="48" xfId="0" applyNumberFormat="1" applyFont="1" applyFill="1" applyBorder="1" applyAlignment="1">
      <alignment wrapText="1"/>
    </xf>
    <xf numFmtId="4" fontId="31" fillId="24" borderId="48" xfId="0" applyNumberFormat="1" applyFont="1" applyFill="1" applyBorder="1" applyAlignment="1">
      <alignment horizontal="right" wrapText="1"/>
    </xf>
    <xf numFmtId="4" fontId="30" fillId="0" borderId="48" xfId="0" applyNumberFormat="1" applyFont="1" applyFill="1" applyBorder="1" applyAlignment="1">
      <alignment wrapText="1"/>
    </xf>
    <xf numFmtId="4" fontId="31" fillId="0" borderId="45" xfId="0" applyNumberFormat="1" applyFont="1" applyFill="1" applyBorder="1" applyAlignment="1">
      <alignment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49" fillId="0" borderId="21" xfId="0" applyNumberFormat="1" applyFont="1" applyFill="1" applyBorder="1" applyAlignment="1">
      <alignment wrapText="1"/>
    </xf>
    <xf numFmtId="4" fontId="22" fillId="0" borderId="21" xfId="0" applyNumberFormat="1" applyFont="1" applyFill="1" applyBorder="1" applyAlignment="1">
      <alignment horizontal="center" vertical="center" wrapText="1"/>
    </xf>
    <xf numFmtId="4" fontId="22" fillId="6" borderId="21" xfId="0" applyNumberFormat="1" applyFont="1" applyFill="1" applyBorder="1" applyAlignment="1">
      <alignment horizontal="center" vertical="center" wrapText="1"/>
    </xf>
    <xf numFmtId="4" fontId="22" fillId="24" borderId="21" xfId="0" applyNumberFormat="1" applyFont="1" applyFill="1" applyBorder="1" applyAlignment="1">
      <alignment horizontal="right" wrapText="1"/>
    </xf>
    <xf numFmtId="4" fontId="21" fillId="0" borderId="22" xfId="0" applyNumberFormat="1" applyFont="1" applyFill="1" applyBorder="1" applyAlignment="1">
      <alignment horizontal="center" wrapText="1"/>
    </xf>
    <xf numFmtId="0" fontId="31" fillId="0" borderId="19" xfId="0" applyFont="1" applyFill="1" applyBorder="1" applyAlignment="1">
      <alignment horizontal="left" vertical="center" wrapText="1"/>
    </xf>
    <xf numFmtId="4" fontId="30" fillId="0" borderId="22" xfId="0" applyNumberFormat="1" applyFont="1" applyFill="1" applyBorder="1" applyAlignment="1">
      <alignment horizontal="center" wrapText="1"/>
    </xf>
    <xf numFmtId="4" fontId="30" fillId="0" borderId="30" xfId="0" applyNumberFormat="1" applyFont="1" applyFill="1" applyBorder="1" applyAlignment="1">
      <alignment horizontal="center" wrapText="1"/>
    </xf>
    <xf numFmtId="0" fontId="50" fillId="0" borderId="19" xfId="0" applyFont="1" applyFill="1" applyBorder="1" applyAlignment="1">
      <alignment horizontal="left" vertical="center" wrapText="1"/>
    </xf>
    <xf numFmtId="0" fontId="30" fillId="0" borderId="19" xfId="0" applyFont="1" applyBorder="1" applyAlignment="1">
      <alignment vertical="center" wrapText="1"/>
    </xf>
    <xf numFmtId="4" fontId="31" fillId="0" borderId="31" xfId="0" applyNumberFormat="1" applyFont="1" applyFill="1" applyBorder="1" applyAlignment="1">
      <alignment vertical="center" wrapText="1"/>
    </xf>
    <xf numFmtId="0" fontId="30" fillId="0" borderId="32" xfId="0" applyFont="1" applyBorder="1" applyAlignment="1">
      <alignment vertical="center" wrapText="1"/>
    </xf>
    <xf numFmtId="4" fontId="29" fillId="0" borderId="22" xfId="0" applyNumberFormat="1" applyFont="1" applyFill="1" applyBorder="1" applyAlignment="1">
      <alignment horizontal="center" vertical="center" wrapText="1"/>
    </xf>
    <xf numFmtId="4" fontId="29" fillId="0" borderId="30" xfId="0" applyNumberFormat="1" applyFont="1" applyFill="1" applyBorder="1" applyAlignment="1">
      <alignment horizontal="center" vertical="center" wrapText="1"/>
    </xf>
    <xf numFmtId="4" fontId="34" fillId="0" borderId="31" xfId="0" applyNumberFormat="1" applyFont="1" applyFill="1" applyBorder="1" applyAlignment="1">
      <alignment wrapText="1"/>
    </xf>
    <xf numFmtId="0" fontId="28" fillId="0" borderId="19" xfId="0" applyFont="1" applyFill="1" applyBorder="1" applyAlignment="1">
      <alignment vertical="center" wrapText="1"/>
    </xf>
    <xf numFmtId="0" fontId="0" fillId="0" borderId="23" xfId="0" applyFill="1" applyBorder="1" applyAlignment="1">
      <alignment horizontal="center" vertical="center" wrapText="1"/>
    </xf>
    <xf numFmtId="4" fontId="27" fillId="25" borderId="25" xfId="0" applyNumberFormat="1" applyFont="1" applyFill="1" applyBorder="1" applyAlignment="1">
      <alignment vertical="center" wrapText="1"/>
    </xf>
    <xf numFmtId="4" fontId="27" fillId="0" borderId="25" xfId="0" applyNumberFormat="1" applyFont="1" applyFill="1" applyBorder="1" applyAlignment="1">
      <alignment vertical="center" wrapText="1"/>
    </xf>
    <xf numFmtId="4" fontId="27" fillId="24" borderId="25" xfId="0" applyNumberFormat="1" applyFont="1" applyFill="1" applyBorder="1" applyAlignment="1">
      <alignment horizontal="right" vertical="center" wrapText="1"/>
    </xf>
    <xf numFmtId="4" fontId="34" fillId="0" borderId="26" xfId="0" applyNumberFormat="1" applyFont="1" applyFill="1" applyBorder="1" applyAlignment="1">
      <alignment wrapText="1"/>
    </xf>
    <xf numFmtId="0" fontId="51" fillId="0" borderId="14" xfId="0" applyFont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0" fontId="52" fillId="0" borderId="19" xfId="0" applyFont="1" applyFill="1" applyBorder="1" applyAlignment="1">
      <alignment vertical="center" wrapText="1"/>
    </xf>
    <xf numFmtId="49" fontId="26" fillId="0" borderId="17" xfId="0" applyNumberFormat="1" applyFont="1" applyFill="1" applyBorder="1" applyAlignment="1">
      <alignment horizontal="right" vertical="center" wrapText="1"/>
    </xf>
    <xf numFmtId="49" fontId="26" fillId="0" borderId="17" xfId="0" applyNumberFormat="1" applyFont="1" applyFill="1" applyBorder="1" applyAlignment="1">
      <alignment vertical="center" wrapText="1"/>
    </xf>
    <xf numFmtId="49" fontId="27" fillId="0" borderId="17" xfId="0" applyNumberFormat="1" applyFont="1" applyFill="1" applyBorder="1" applyAlignment="1">
      <alignment vertical="center" wrapText="1"/>
    </xf>
    <xf numFmtId="4" fontId="26" fillId="0" borderId="17" xfId="0" applyNumberFormat="1" applyFont="1" applyFill="1" applyBorder="1" applyAlignment="1">
      <alignment vertical="center" wrapText="1"/>
    </xf>
    <xf numFmtId="4" fontId="26" fillId="24" borderId="17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>
      <alignment vertical="center" wrapText="1"/>
    </xf>
    <xf numFmtId="4" fontId="28" fillId="0" borderId="18" xfId="0" applyNumberFormat="1" applyFont="1" applyFill="1" applyBorder="1" applyAlignment="1">
      <alignment wrapText="1"/>
    </xf>
    <xf numFmtId="0" fontId="0" fillId="0" borderId="32" xfId="0" applyBorder="1" applyAlignment="1">
      <alignment horizontal="left" vertical="center" wrapText="1"/>
    </xf>
    <xf numFmtId="0" fontId="35" fillId="4" borderId="3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36" fillId="4" borderId="19" xfId="0" applyFont="1" applyFill="1" applyBorder="1" applyAlignment="1">
      <alignment vertical="center" wrapText="1"/>
    </xf>
    <xf numFmtId="49" fontId="36" fillId="4" borderId="19" xfId="0" applyNumberFormat="1" applyFont="1" applyFill="1" applyBorder="1" applyAlignment="1">
      <alignment vertical="center" wrapText="1"/>
    </xf>
    <xf numFmtId="4" fontId="53" fillId="4" borderId="21" xfId="0" applyNumberFormat="1" applyFont="1" applyFill="1" applyBorder="1" applyAlignment="1">
      <alignment vertical="center" wrapText="1"/>
    </xf>
    <xf numFmtId="0" fontId="35" fillId="4" borderId="30" xfId="0" applyFont="1" applyFill="1" applyBorder="1" applyAlignment="1">
      <alignment horizontal="center" vertical="center" wrapText="1"/>
    </xf>
    <xf numFmtId="4" fontId="28" fillId="0" borderId="34" xfId="0" applyNumberFormat="1" applyFont="1" applyFill="1" applyBorder="1" applyAlignment="1">
      <alignment wrapText="1"/>
    </xf>
    <xf numFmtId="4" fontId="31" fillId="0" borderId="34" xfId="0" applyNumberFormat="1" applyFont="1" applyFill="1" applyBorder="1" applyAlignment="1">
      <alignment horizontal="center" vertical="center" wrapText="1"/>
    </xf>
    <xf numFmtId="0" fontId="36" fillId="4" borderId="19" xfId="0" applyFont="1" applyFill="1" applyBorder="1" applyAlignment="1">
      <alignment wrapText="1"/>
    </xf>
    <xf numFmtId="49" fontId="36" fillId="4" borderId="19" xfId="0" applyNumberFormat="1" applyFont="1" applyFill="1" applyBorder="1" applyAlignment="1">
      <alignment wrapText="1"/>
    </xf>
    <xf numFmtId="49" fontId="36" fillId="4" borderId="32" xfId="0" applyNumberFormat="1" applyFont="1" applyFill="1" applyBorder="1" applyAlignment="1">
      <alignment wrapText="1"/>
    </xf>
    <xf numFmtId="4" fontId="36" fillId="4" borderId="32" xfId="0" applyNumberFormat="1" applyFont="1" applyFill="1" applyBorder="1" applyAlignment="1">
      <alignment horizontal="center" wrapText="1"/>
    </xf>
    <xf numFmtId="4" fontId="36" fillId="4" borderId="32" xfId="0" applyNumberFormat="1" applyFont="1" applyFill="1" applyBorder="1" applyAlignment="1">
      <alignment wrapText="1"/>
    </xf>
    <xf numFmtId="4" fontId="36" fillId="4" borderId="32" xfId="0" applyNumberFormat="1" applyFont="1" applyFill="1" applyBorder="1" applyAlignment="1">
      <alignment horizontal="right" wrapText="1"/>
    </xf>
    <xf numFmtId="4" fontId="53" fillId="4" borderId="21" xfId="0" applyNumberFormat="1" applyFont="1" applyFill="1" applyBorder="1" applyAlignment="1">
      <alignment wrapText="1"/>
    </xf>
    <xf numFmtId="4" fontId="36" fillId="4" borderId="19" xfId="0" applyNumberFormat="1" applyFont="1" applyFill="1" applyBorder="1" applyAlignment="1">
      <alignment wrapText="1"/>
    </xf>
    <xf numFmtId="4" fontId="31" fillId="0" borderId="35" xfId="0" applyNumberFormat="1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26" fillId="0" borderId="17" xfId="0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vertical="center" wrapText="1"/>
    </xf>
    <xf numFmtId="4" fontId="28" fillId="0" borderId="11" xfId="0" applyNumberFormat="1" applyFont="1" applyFill="1" applyBorder="1" applyAlignment="1">
      <alignment vertical="center" wrapText="1"/>
    </xf>
    <xf numFmtId="4" fontId="0" fillId="0" borderId="30" xfId="0" applyNumberFormat="1" applyFont="1" applyFill="1" applyBorder="1" applyAlignment="1">
      <alignment wrapText="1"/>
    </xf>
    <xf numFmtId="4" fontId="0" fillId="0" borderId="31" xfId="0" applyNumberFormat="1" applyFont="1" applyFill="1" applyBorder="1" applyAlignment="1">
      <alignment wrapText="1"/>
    </xf>
    <xf numFmtId="4" fontId="32" fillId="0" borderId="30" xfId="0" applyNumberFormat="1" applyFont="1" applyFill="1" applyBorder="1" applyAlignment="1">
      <alignment horizontal="left" wrapText="1"/>
    </xf>
    <xf numFmtId="4" fontId="32" fillId="0" borderId="30" xfId="0" applyNumberFormat="1" applyFont="1" applyFill="1" applyBorder="1" applyAlignment="1">
      <alignment wrapText="1"/>
    </xf>
    <xf numFmtId="0" fontId="21" fillId="0" borderId="32" xfId="0" applyFont="1" applyBorder="1" applyAlignment="1">
      <alignment vertical="center" wrapText="1"/>
    </xf>
    <xf numFmtId="0" fontId="30" fillId="0" borderId="24" xfId="0" applyFont="1" applyBorder="1" applyAlignment="1">
      <alignment vertical="center" wrapText="1"/>
    </xf>
    <xf numFmtId="0" fontId="31" fillId="0" borderId="24" xfId="0" applyFont="1" applyFill="1" applyBorder="1" applyAlignment="1">
      <alignment wrapText="1"/>
    </xf>
    <xf numFmtId="49" fontId="31" fillId="0" borderId="24" xfId="0" applyNumberFormat="1" applyFont="1" applyFill="1" applyBorder="1" applyAlignment="1">
      <alignment wrapText="1"/>
    </xf>
    <xf numFmtId="4" fontId="31" fillId="0" borderId="24" xfId="0" applyNumberFormat="1" applyFont="1" applyFill="1" applyBorder="1" applyAlignment="1">
      <alignment horizontal="center" wrapText="1"/>
    </xf>
    <xf numFmtId="4" fontId="31" fillId="25" borderId="24" xfId="0" applyNumberFormat="1" applyFont="1" applyFill="1" applyBorder="1" applyAlignment="1">
      <alignment wrapText="1"/>
    </xf>
    <xf numFmtId="4" fontId="31" fillId="0" borderId="24" xfId="0" applyNumberFormat="1" applyFont="1" applyFill="1" applyBorder="1" applyAlignment="1">
      <alignment wrapText="1"/>
    </xf>
    <xf numFmtId="4" fontId="31" fillId="24" borderId="24" xfId="0" applyNumberFormat="1" applyFont="1" applyFill="1" applyBorder="1" applyAlignment="1">
      <alignment horizontal="right" wrapText="1"/>
    </xf>
    <xf numFmtId="0" fontId="28" fillId="0" borderId="17" xfId="0" applyFont="1" applyFill="1" applyBorder="1" applyAlignment="1">
      <alignment vertical="center" wrapText="1"/>
    </xf>
    <xf numFmtId="49" fontId="28" fillId="0" borderId="17" xfId="0" applyNumberFormat="1" applyFont="1" applyFill="1" applyBorder="1" applyAlignment="1">
      <alignment vertical="center" wrapText="1"/>
    </xf>
    <xf numFmtId="4" fontId="47" fillId="0" borderId="17" xfId="0" applyNumberFormat="1" applyFont="1" applyFill="1" applyBorder="1" applyAlignment="1">
      <alignment horizontal="center" vertical="center" wrapText="1"/>
    </xf>
    <xf numFmtId="4" fontId="28" fillId="0" borderId="18" xfId="0" applyNumberFormat="1" applyFont="1" applyFill="1" applyBorder="1" applyAlignment="1">
      <alignment vertical="center" wrapText="1"/>
    </xf>
    <xf numFmtId="0" fontId="35" fillId="4" borderId="19" xfId="0" applyFont="1" applyFill="1" applyBorder="1" applyAlignment="1">
      <alignment horizontal="center" vertical="center" wrapText="1"/>
    </xf>
    <xf numFmtId="0" fontId="54" fillId="4" borderId="19" xfId="0" applyFont="1" applyFill="1" applyBorder="1" applyAlignment="1">
      <alignment horizontal="center" vertical="center" wrapText="1"/>
    </xf>
    <xf numFmtId="49" fontId="54" fillId="4" borderId="19" xfId="0" applyNumberFormat="1" applyFont="1" applyFill="1" applyBorder="1" applyAlignment="1">
      <alignment horizontal="center" vertical="center" wrapText="1"/>
    </xf>
    <xf numFmtId="4" fontId="54" fillId="4" borderId="19" xfId="0" applyNumberFormat="1" applyFont="1" applyFill="1" applyBorder="1" applyAlignment="1">
      <alignment horizontal="center" vertical="center" wrapText="1"/>
    </xf>
    <xf numFmtId="4" fontId="54" fillId="4" borderId="19" xfId="0" applyNumberFormat="1" applyFont="1" applyFill="1" applyBorder="1" applyAlignment="1">
      <alignment horizontal="right" vertical="center" wrapText="1"/>
    </xf>
    <xf numFmtId="4" fontId="36" fillId="4" borderId="21" xfId="0" applyNumberFormat="1" applyFont="1" applyFill="1" applyBorder="1" applyAlignment="1">
      <alignment horizontal="center" vertical="center" wrapText="1"/>
    </xf>
    <xf numFmtId="4" fontId="53" fillId="4" borderId="30" xfId="0" applyNumberFormat="1" applyFont="1" applyFill="1" applyBorder="1" applyAlignment="1">
      <alignment horizontal="right" wrapText="1"/>
    </xf>
    <xf numFmtId="0" fontId="54" fillId="4" borderId="32" xfId="0" applyFont="1" applyFill="1" applyBorder="1" applyAlignment="1">
      <alignment horizontal="center" vertical="center" wrapText="1"/>
    </xf>
    <xf numFmtId="49" fontId="54" fillId="4" borderId="32" xfId="0" applyNumberFormat="1" applyFont="1" applyFill="1" applyBorder="1" applyAlignment="1">
      <alignment horizontal="center" vertical="center" wrapText="1"/>
    </xf>
    <xf numFmtId="4" fontId="55" fillId="4" borderId="32" xfId="0" applyNumberFormat="1" applyFont="1" applyFill="1" applyBorder="1" applyAlignment="1">
      <alignment horizontal="center" vertical="center" wrapText="1"/>
    </xf>
    <xf numFmtId="4" fontId="54" fillId="4" borderId="32" xfId="0" applyNumberFormat="1" applyFont="1" applyFill="1" applyBorder="1" applyAlignment="1">
      <alignment horizontal="center" vertical="center" wrapText="1"/>
    </xf>
    <xf numFmtId="4" fontId="56" fillId="4" borderId="32" xfId="0" applyNumberFormat="1" applyFont="1" applyFill="1" applyBorder="1" applyAlignment="1">
      <alignment horizontal="center" vertical="center" wrapText="1"/>
    </xf>
    <xf numFmtId="4" fontId="56" fillId="4" borderId="32" xfId="0" applyNumberFormat="1" applyFont="1" applyFill="1" applyBorder="1" applyAlignment="1">
      <alignment horizontal="right" vertical="center" wrapText="1"/>
    </xf>
    <xf numFmtId="49" fontId="54" fillId="4" borderId="32" xfId="0" applyNumberFormat="1" applyFont="1" applyFill="1" applyBorder="1" applyAlignment="1">
      <alignment horizontal="center" vertical="center" wrapText="1"/>
    </xf>
    <xf numFmtId="4" fontId="54" fillId="4" borderId="34" xfId="0" applyNumberFormat="1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vertical="center" wrapText="1"/>
    </xf>
    <xf numFmtId="49" fontId="28" fillId="0" borderId="32" xfId="0" applyNumberFormat="1" applyFont="1" applyFill="1" applyBorder="1" applyAlignment="1">
      <alignment vertical="center" wrapText="1"/>
    </xf>
    <xf numFmtId="4" fontId="31" fillId="0" borderId="32" xfId="0" applyNumberFormat="1" applyFont="1" applyFill="1" applyBorder="1" applyAlignment="1">
      <alignment horizontal="center" vertical="center" wrapText="1"/>
    </xf>
    <xf numFmtId="4" fontId="28" fillId="25" borderId="32" xfId="0" applyNumberFormat="1" applyFont="1" applyFill="1" applyBorder="1" applyAlignment="1">
      <alignment vertical="center" wrapText="1"/>
    </xf>
    <xf numFmtId="4" fontId="28" fillId="0" borderId="32" xfId="0" applyNumberFormat="1" applyFont="1" applyFill="1" applyBorder="1" applyAlignment="1">
      <alignment vertical="center" wrapText="1"/>
    </xf>
    <xf numFmtId="4" fontId="28" fillId="24" borderId="32" xfId="0" applyNumberFormat="1" applyFont="1" applyFill="1" applyBorder="1" applyAlignment="1">
      <alignment horizontal="right" vertical="center" wrapText="1"/>
    </xf>
    <xf numFmtId="4" fontId="30" fillId="0" borderId="19" xfId="0" applyNumberFormat="1" applyFont="1" applyFill="1" applyBorder="1" applyAlignment="1">
      <alignment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49" fontId="28" fillId="0" borderId="25" xfId="0" applyNumberFormat="1" applyFont="1" applyFill="1" applyBorder="1" applyAlignment="1">
      <alignment horizontal="center" vertical="center" wrapText="1"/>
    </xf>
    <xf numFmtId="2" fontId="28" fillId="0" borderId="25" xfId="0" applyNumberFormat="1" applyFont="1" applyFill="1" applyBorder="1" applyAlignment="1">
      <alignment horizontal="center" vertical="center" wrapText="1"/>
    </xf>
    <xf numFmtId="4" fontId="28" fillId="0" borderId="25" xfId="0" applyNumberFormat="1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41" fillId="0" borderId="49" xfId="0" applyFont="1" applyFill="1" applyBorder="1" applyAlignment="1">
      <alignment horizontal="center" vertical="center" wrapText="1"/>
    </xf>
    <xf numFmtId="0" fontId="41" fillId="0" borderId="50" xfId="0" applyFont="1" applyBorder="1" applyAlignment="1">
      <alignment horizontal="center" wrapText="1"/>
    </xf>
    <xf numFmtId="0" fontId="41" fillId="0" borderId="51" xfId="0" applyFont="1" applyBorder="1" applyAlignment="1">
      <alignment horizontal="center" wrapText="1"/>
    </xf>
    <xf numFmtId="4" fontId="26" fillId="6" borderId="17" xfId="0" applyNumberFormat="1" applyFont="1" applyFill="1" applyBorder="1" applyAlignment="1">
      <alignment vertical="center" wrapText="1"/>
    </xf>
    <xf numFmtId="4" fontId="28" fillId="0" borderId="17" xfId="0" applyNumberFormat="1" applyFont="1" applyFill="1" applyBorder="1" applyAlignment="1">
      <alignment vertical="center" wrapText="1"/>
    </xf>
    <xf numFmtId="4" fontId="57" fillId="0" borderId="18" xfId="0" applyNumberFormat="1" applyFont="1" applyFill="1" applyBorder="1" applyAlignment="1">
      <alignment horizontal="center" wrapText="1"/>
    </xf>
    <xf numFmtId="4" fontId="57" fillId="0" borderId="31" xfId="0" applyNumberFormat="1" applyFont="1" applyFill="1" applyBorder="1" applyAlignment="1">
      <alignment horizontal="center" wrapText="1"/>
    </xf>
    <xf numFmtId="4" fontId="30" fillId="0" borderId="21" xfId="0" applyNumberFormat="1" applyFont="1" applyFill="1" applyBorder="1" applyAlignment="1">
      <alignment horizontal="right" wrapText="1"/>
    </xf>
    <xf numFmtId="0" fontId="58" fillId="0" borderId="36" xfId="0" applyFont="1" applyFill="1" applyBorder="1" applyAlignment="1">
      <alignment horizontal="center" wrapText="1"/>
    </xf>
    <xf numFmtId="0" fontId="45" fillId="0" borderId="37" xfId="0" applyFont="1" applyBorder="1" applyAlignment="1">
      <alignment horizontal="center" wrapText="1"/>
    </xf>
    <xf numFmtId="0" fontId="45" fillId="0" borderId="38" xfId="0" applyFont="1" applyBorder="1" applyAlignment="1">
      <alignment horizontal="center" wrapText="1"/>
    </xf>
    <xf numFmtId="0" fontId="59" fillId="0" borderId="19" xfId="0" applyFont="1" applyFill="1" applyBorder="1" applyAlignment="1">
      <alignment horizontal="right" vertical="center"/>
    </xf>
    <xf numFmtId="49" fontId="59" fillId="0" borderId="19" xfId="0" applyNumberFormat="1" applyFont="1" applyFill="1" applyBorder="1" applyAlignment="1">
      <alignment horizontal="left" vertical="center"/>
    </xf>
    <xf numFmtId="0" fontId="59" fillId="0" borderId="19" xfId="0" applyFont="1" applyFill="1" applyBorder="1" applyAlignment="1">
      <alignment horizontal="left" vertical="center"/>
    </xf>
    <xf numFmtId="4" fontId="59" fillId="0" borderId="19" xfId="0" applyNumberFormat="1" applyFont="1" applyFill="1" applyBorder="1" applyAlignment="1">
      <alignment horizontal="center" vertical="center" wrapText="1"/>
    </xf>
    <xf numFmtId="4" fontId="59" fillId="25" borderId="19" xfId="0" applyNumberFormat="1" applyFont="1" applyFill="1" applyBorder="1" applyAlignment="1">
      <alignment vertical="center" wrapText="1"/>
    </xf>
    <xf numFmtId="4" fontId="59" fillId="0" borderId="19" xfId="0" applyNumberFormat="1" applyFont="1" applyFill="1" applyBorder="1" applyAlignment="1">
      <alignment vertical="center" wrapText="1"/>
    </xf>
    <xf numFmtId="4" fontId="59" fillId="24" borderId="19" xfId="0" applyNumberFormat="1" applyFont="1" applyFill="1" applyBorder="1" applyAlignment="1">
      <alignment horizontal="right" vertical="center" wrapText="1"/>
    </xf>
    <xf numFmtId="4" fontId="57" fillId="0" borderId="31" xfId="0" applyNumberFormat="1" applyFont="1" applyFill="1" applyBorder="1" applyAlignment="1">
      <alignment horizontal="center" vertical="center" wrapText="1"/>
    </xf>
    <xf numFmtId="4" fontId="34" fillId="0" borderId="31" xfId="0" applyNumberFormat="1" applyFont="1" applyFill="1" applyBorder="1" applyAlignment="1">
      <alignment horizontal="center" wrapText="1"/>
    </xf>
    <xf numFmtId="0" fontId="0" fillId="0" borderId="19" xfId="0" applyBorder="1" applyAlignment="1">
      <alignment vertical="center" wrapText="1"/>
    </xf>
    <xf numFmtId="49" fontId="59" fillId="0" borderId="19" xfId="0" applyNumberFormat="1" applyFont="1" applyFill="1" applyBorder="1" applyAlignment="1">
      <alignment horizontal="right" vertical="center"/>
    </xf>
    <xf numFmtId="4" fontId="32" fillId="0" borderId="31" xfId="0" applyNumberFormat="1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wrapText="1"/>
    </xf>
    <xf numFmtId="0" fontId="46" fillId="0" borderId="37" xfId="0" applyFont="1" applyBorder="1" applyAlignment="1">
      <alignment horizontal="center" wrapText="1"/>
    </xf>
    <xf numFmtId="0" fontId="46" fillId="0" borderId="38" xfId="0" applyFont="1" applyBorder="1" applyAlignment="1">
      <alignment horizontal="center" wrapText="1"/>
    </xf>
    <xf numFmtId="0" fontId="35" fillId="4" borderId="19" xfId="0" applyFont="1" applyFill="1" applyBorder="1" applyAlignment="1">
      <alignment horizontal="left" vertical="center" wrapText="1"/>
    </xf>
    <xf numFmtId="49" fontId="60" fillId="4" borderId="19" xfId="0" applyNumberFormat="1" applyFont="1" applyFill="1" applyBorder="1" applyAlignment="1">
      <alignment horizontal="right" vertical="center"/>
    </xf>
    <xf numFmtId="49" fontId="60" fillId="4" borderId="19" xfId="0" applyNumberFormat="1" applyFont="1" applyFill="1" applyBorder="1" applyAlignment="1">
      <alignment horizontal="center" vertical="center"/>
    </xf>
    <xf numFmtId="0" fontId="60" fillId="4" borderId="19" xfId="0" applyFont="1" applyFill="1" applyBorder="1" applyAlignment="1">
      <alignment horizontal="center" vertical="center"/>
    </xf>
    <xf numFmtId="4" fontId="54" fillId="4" borderId="19" xfId="0" applyNumberFormat="1" applyFont="1" applyFill="1" applyBorder="1" applyAlignment="1">
      <alignment horizontal="center" vertical="center" wrapText="1"/>
    </xf>
    <xf numFmtId="4" fontId="54" fillId="4" borderId="21" xfId="0" applyNumberFormat="1" applyFont="1" applyFill="1" applyBorder="1" applyAlignment="1">
      <alignment wrapText="1"/>
    </xf>
    <xf numFmtId="4" fontId="61" fillId="4" borderId="31" xfId="0" applyNumberFormat="1" applyFont="1" applyFill="1" applyBorder="1" applyAlignment="1">
      <alignment horizontal="right" vertical="center" wrapText="1"/>
    </xf>
    <xf numFmtId="49" fontId="28" fillId="0" borderId="19" xfId="0" applyNumberFormat="1" applyFont="1" applyFill="1" applyBorder="1" applyAlignment="1">
      <alignment horizontal="right" wrapText="1"/>
    </xf>
    <xf numFmtId="49" fontId="28" fillId="0" borderId="19" xfId="0" applyNumberFormat="1" applyFont="1" applyFill="1" applyBorder="1" applyAlignment="1">
      <alignment wrapText="1"/>
    </xf>
    <xf numFmtId="49" fontId="49" fillId="0" borderId="19" xfId="0" applyNumberFormat="1" applyFont="1" applyFill="1" applyBorder="1" applyAlignment="1">
      <alignment wrapText="1"/>
    </xf>
    <xf numFmtId="4" fontId="49" fillId="0" borderId="19" xfId="0" applyNumberFormat="1" applyFont="1" applyFill="1" applyBorder="1" applyAlignment="1">
      <alignment horizontal="center" wrapText="1"/>
    </xf>
    <xf numFmtId="4" fontId="49" fillId="25" borderId="19" xfId="0" applyNumberFormat="1" applyFont="1" applyFill="1" applyBorder="1" applyAlignment="1">
      <alignment wrapText="1"/>
    </xf>
    <xf numFmtId="4" fontId="49" fillId="0" borderId="19" xfId="0" applyNumberFormat="1" applyFont="1" applyFill="1" applyBorder="1" applyAlignment="1">
      <alignment wrapText="1"/>
    </xf>
    <xf numFmtId="4" fontId="49" fillId="0" borderId="19" xfId="0" applyNumberFormat="1" applyFont="1" applyFill="1" applyBorder="1" applyAlignment="1">
      <alignment horizontal="right" wrapText="1"/>
    </xf>
    <xf numFmtId="4" fontId="49" fillId="0" borderId="21" xfId="0" applyNumberFormat="1" applyFont="1" applyFill="1" applyBorder="1" applyAlignment="1">
      <alignment wrapText="1"/>
    </xf>
    <xf numFmtId="0" fontId="62" fillId="4" borderId="19" xfId="0" applyFont="1" applyFill="1" applyBorder="1" applyAlignment="1">
      <alignment horizontal="right" vertical="center"/>
    </xf>
    <xf numFmtId="49" fontId="62" fillId="4" borderId="19" xfId="0" applyNumberFormat="1" applyFont="1" applyFill="1" applyBorder="1" applyAlignment="1">
      <alignment horizontal="center" vertical="center" wrapText="1"/>
    </xf>
    <xf numFmtId="49" fontId="62" fillId="4" borderId="19" xfId="0" applyNumberFormat="1" applyFont="1" applyFill="1" applyBorder="1" applyAlignment="1">
      <alignment horizontal="center" vertical="center"/>
    </xf>
    <xf numFmtId="4" fontId="36" fillId="4" borderId="21" xfId="0" applyNumberFormat="1" applyFont="1" applyFill="1" applyBorder="1" applyAlignment="1">
      <alignment vertical="center" wrapText="1"/>
    </xf>
    <xf numFmtId="4" fontId="57" fillId="4" borderId="31" xfId="0" applyNumberFormat="1" applyFont="1" applyFill="1" applyBorder="1" applyAlignment="1">
      <alignment horizontal="center" vertical="center" wrapText="1"/>
    </xf>
    <xf numFmtId="4" fontId="61" fillId="4" borderId="31" xfId="0" applyNumberFormat="1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vertical="center" wrapText="1"/>
    </xf>
    <xf numFmtId="49" fontId="63" fillId="0" borderId="19" xfId="0" applyNumberFormat="1" applyFont="1" applyFill="1" applyBorder="1" applyAlignment="1">
      <alignment horizontal="center" vertical="center"/>
    </xf>
    <xf numFmtId="4" fontId="28" fillId="0" borderId="19" xfId="0" applyNumberFormat="1" applyFont="1" applyFill="1" applyBorder="1" applyAlignment="1">
      <alignment horizontal="center" vertical="center" wrapText="1"/>
    </xf>
    <xf numFmtId="4" fontId="28" fillId="25" borderId="19" xfId="0" applyNumberFormat="1" applyFont="1" applyFill="1" applyBorder="1" applyAlignment="1">
      <alignment horizontal="center" vertical="center" wrapText="1"/>
    </xf>
    <xf numFmtId="4" fontId="28" fillId="24" borderId="19" xfId="0" applyNumberFormat="1" applyFont="1" applyFill="1" applyBorder="1" applyAlignment="1">
      <alignment horizontal="center" vertical="center" wrapText="1"/>
    </xf>
    <xf numFmtId="0" fontId="35" fillId="4" borderId="32" xfId="0" applyFont="1" applyFill="1" applyBorder="1" applyAlignment="1">
      <alignment vertical="center" wrapText="1"/>
    </xf>
    <xf numFmtId="0" fontId="54" fillId="4" borderId="19" xfId="0" applyFont="1" applyFill="1" applyBorder="1" applyAlignment="1">
      <alignment wrapText="1"/>
    </xf>
    <xf numFmtId="49" fontId="54" fillId="4" borderId="19" xfId="0" applyNumberFormat="1" applyFont="1" applyFill="1" applyBorder="1" applyAlignment="1">
      <alignment wrapText="1"/>
    </xf>
    <xf numFmtId="4" fontId="54" fillId="4" borderId="19" xfId="0" applyNumberFormat="1" applyFont="1" applyFill="1" applyBorder="1" applyAlignment="1">
      <alignment horizontal="center" wrapText="1"/>
    </xf>
    <xf numFmtId="4" fontId="54" fillId="4" borderId="19" xfId="0" applyNumberFormat="1" applyFont="1" applyFill="1" applyBorder="1" applyAlignment="1">
      <alignment wrapText="1"/>
    </xf>
    <xf numFmtId="4" fontId="54" fillId="4" borderId="19" xfId="0" applyNumberFormat="1" applyFont="1" applyFill="1" applyBorder="1" applyAlignment="1">
      <alignment horizontal="right" wrapText="1"/>
    </xf>
    <xf numFmtId="4" fontId="53" fillId="4" borderId="21" xfId="0" applyNumberFormat="1" applyFont="1" applyFill="1" applyBorder="1" applyAlignment="1">
      <alignment wrapText="1"/>
    </xf>
    <xf numFmtId="4" fontId="61" fillId="4" borderId="31" xfId="0" applyNumberFormat="1" applyFont="1" applyFill="1" applyBorder="1" applyAlignment="1">
      <alignment horizontal="center" wrapText="1"/>
    </xf>
    <xf numFmtId="0" fontId="64" fillId="4" borderId="21" xfId="0" applyFont="1" applyFill="1" applyBorder="1" applyAlignment="1">
      <alignment vertical="center" wrapText="1"/>
    </xf>
    <xf numFmtId="0" fontId="28" fillId="0" borderId="19" xfId="0" applyFont="1" applyFill="1" applyBorder="1" applyAlignment="1">
      <alignment wrapText="1"/>
    </xf>
    <xf numFmtId="4" fontId="57" fillId="0" borderId="31" xfId="0" applyNumberFormat="1" applyFont="1" applyFill="1" applyBorder="1" applyAlignment="1">
      <alignment horizontal="center"/>
    </xf>
    <xf numFmtId="0" fontId="59" fillId="0" borderId="19" xfId="0" applyFont="1" applyFill="1" applyBorder="1" applyAlignment="1">
      <alignment horizontal="right"/>
    </xf>
    <xf numFmtId="49" fontId="65" fillId="0" borderId="19" xfId="0" applyNumberFormat="1" applyFont="1" applyFill="1" applyBorder="1" applyAlignment="1">
      <alignment horizontal="left"/>
    </xf>
    <xf numFmtId="49" fontId="59" fillId="0" borderId="19" xfId="0" applyNumberFormat="1" applyFont="1" applyFill="1" applyBorder="1" applyAlignment="1">
      <alignment horizontal="left"/>
    </xf>
    <xf numFmtId="4" fontId="28" fillId="0" borderId="19" xfId="0" applyNumberFormat="1" applyFont="1" applyFill="1" applyBorder="1" applyAlignment="1">
      <alignment horizontal="center" wrapText="1"/>
    </xf>
    <xf numFmtId="4" fontId="28" fillId="25" borderId="19" xfId="0" applyNumberFormat="1" applyFont="1" applyFill="1" applyBorder="1" applyAlignment="1">
      <alignment wrapText="1"/>
    </xf>
    <xf numFmtId="4" fontId="28" fillId="0" borderId="19" xfId="0" applyNumberFormat="1" applyFont="1" applyFill="1" applyBorder="1" applyAlignment="1">
      <alignment wrapText="1"/>
    </xf>
    <xf numFmtId="4" fontId="28" fillId="24" borderId="19" xfId="0" applyNumberFormat="1" applyFont="1" applyFill="1" applyBorder="1" applyAlignment="1">
      <alignment horizontal="right" wrapText="1"/>
    </xf>
    <xf numFmtId="4" fontId="21" fillId="0" borderId="21" xfId="0" applyNumberFormat="1" applyFont="1" applyFill="1" applyBorder="1" applyAlignment="1">
      <alignment wrapText="1"/>
    </xf>
    <xf numFmtId="49" fontId="65" fillId="0" borderId="19" xfId="0" applyNumberFormat="1" applyFont="1" applyFill="1" applyBorder="1" applyAlignment="1">
      <alignment horizontal="left" vertical="center"/>
    </xf>
    <xf numFmtId="4" fontId="28" fillId="25" borderId="19" xfId="0" applyNumberFormat="1" applyFont="1" applyFill="1" applyBorder="1" applyAlignment="1">
      <alignment vertical="center" wrapText="1"/>
    </xf>
    <xf numFmtId="4" fontId="28" fillId="0" borderId="19" xfId="0" applyNumberFormat="1" applyFont="1" applyFill="1" applyBorder="1" applyAlignment="1">
      <alignment vertical="center" wrapText="1"/>
    </xf>
    <xf numFmtId="4" fontId="28" fillId="24" borderId="19" xfId="0" applyNumberFormat="1" applyFont="1" applyFill="1" applyBorder="1" applyAlignment="1">
      <alignment horizontal="right" vertical="center" wrapText="1"/>
    </xf>
    <xf numFmtId="4" fontId="21" fillId="0" borderId="21" xfId="0" applyNumberFormat="1" applyFont="1" applyFill="1" applyBorder="1" applyAlignment="1">
      <alignment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4" fontId="66" fillId="0" borderId="19" xfId="0" applyNumberFormat="1" applyFont="1" applyFill="1" applyBorder="1" applyAlignment="1">
      <alignment horizontal="center" vertical="center" wrapText="1"/>
    </xf>
    <xf numFmtId="4" fontId="66" fillId="25" borderId="19" xfId="0" applyNumberFormat="1" applyFont="1" applyFill="1" applyBorder="1" applyAlignment="1">
      <alignment vertical="center" wrapText="1"/>
    </xf>
    <xf numFmtId="4" fontId="66" fillId="0" borderId="19" xfId="0" applyNumberFormat="1" applyFont="1" applyFill="1" applyBorder="1" applyAlignment="1">
      <alignment vertical="center" wrapText="1"/>
    </xf>
    <xf numFmtId="4" fontId="66" fillId="24" borderId="19" xfId="0" applyNumberFormat="1" applyFont="1" applyFill="1" applyBorder="1" applyAlignment="1">
      <alignment horizontal="right" vertical="center" wrapText="1"/>
    </xf>
    <xf numFmtId="4" fontId="67" fillId="0" borderId="21" xfId="0" applyNumberFormat="1" applyFont="1" applyFill="1" applyBorder="1" applyAlignment="1">
      <alignment vertical="center" wrapText="1"/>
    </xf>
    <xf numFmtId="4" fontId="30" fillId="0" borderId="31" xfId="0" applyNumberFormat="1" applyFont="1" applyFill="1" applyBorder="1" applyAlignment="1">
      <alignment horizontal="center" wrapText="1"/>
    </xf>
    <xf numFmtId="0" fontId="54" fillId="0" borderId="19" xfId="0" applyFont="1" applyFill="1" applyBorder="1" applyAlignment="1">
      <alignment horizontal="left" vertical="center" wrapText="1"/>
    </xf>
    <xf numFmtId="0" fontId="46" fillId="0" borderId="36" xfId="0" applyFont="1" applyFill="1" applyBorder="1" applyAlignment="1">
      <alignment horizontal="center" wrapText="1"/>
    </xf>
    <xf numFmtId="0" fontId="36" fillId="0" borderId="19" xfId="0" applyFont="1" applyFill="1" applyBorder="1" applyAlignment="1">
      <alignment wrapText="1"/>
    </xf>
    <xf numFmtId="49" fontId="36" fillId="0" borderId="19" xfId="0" applyNumberFormat="1" applyFont="1" applyFill="1" applyBorder="1" applyAlignment="1">
      <alignment wrapText="1"/>
    </xf>
    <xf numFmtId="49" fontId="27" fillId="0" borderId="19" xfId="0" applyNumberFormat="1" applyFont="1" applyFill="1" applyBorder="1" applyAlignment="1">
      <alignment wrapText="1"/>
    </xf>
    <xf numFmtId="49" fontId="55" fillId="0" borderId="19" xfId="0" applyNumberFormat="1" applyFont="1" applyFill="1" applyBorder="1" applyAlignment="1">
      <alignment wrapText="1"/>
    </xf>
    <xf numFmtId="4" fontId="27" fillId="0" borderId="19" xfId="0" applyNumberFormat="1" applyFont="1" applyFill="1" applyBorder="1" applyAlignment="1">
      <alignment horizontal="right" wrapText="1"/>
    </xf>
    <xf numFmtId="4" fontId="47" fillId="0" borderId="31" xfId="0" applyNumberFormat="1" applyFont="1" applyFill="1" applyBorder="1" applyAlignment="1">
      <alignment vertical="top" wrapText="1"/>
    </xf>
    <xf numFmtId="0" fontId="40" fillId="0" borderId="19" xfId="0" applyFont="1" applyFill="1" applyBorder="1" applyAlignment="1">
      <alignment wrapText="1"/>
    </xf>
    <xf numFmtId="4" fontId="40" fillId="0" borderId="21" xfId="0" applyNumberFormat="1" applyFont="1" applyFill="1" applyBorder="1" applyAlignment="1">
      <alignment vertical="center" wrapText="1"/>
    </xf>
    <xf numFmtId="4" fontId="34" fillId="0" borderId="34" xfId="0" applyNumberFormat="1" applyFont="1" applyFill="1" applyBorder="1" applyAlignment="1">
      <alignment horizontal="center" vertical="center" wrapText="1"/>
    </xf>
    <xf numFmtId="4" fontId="34" fillId="0" borderId="30" xfId="0" applyNumberFormat="1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4" xfId="0" applyFont="1" applyBorder="1" applyAlignment="1">
      <alignment horizontal="center" wrapText="1"/>
    </xf>
    <xf numFmtId="0" fontId="68" fillId="0" borderId="15" xfId="0" applyFont="1" applyBorder="1" applyAlignment="1">
      <alignment horizontal="center" wrapText="1"/>
    </xf>
    <xf numFmtId="4" fontId="26" fillId="6" borderId="17" xfId="0" applyNumberFormat="1" applyFont="1" applyFill="1" applyBorder="1" applyAlignment="1">
      <alignment wrapText="1"/>
    </xf>
    <xf numFmtId="4" fontId="26" fillId="0" borderId="17" xfId="0" applyNumberFormat="1" applyFont="1" applyFill="1" applyBorder="1" applyAlignment="1">
      <alignment horizontal="right" wrapText="1"/>
    </xf>
    <xf numFmtId="4" fontId="69" fillId="0" borderId="17" xfId="0" applyNumberFormat="1" applyFont="1" applyFill="1" applyBorder="1" applyAlignment="1">
      <alignment wrapText="1"/>
    </xf>
    <xf numFmtId="0" fontId="70" fillId="0" borderId="19" xfId="0" applyFont="1" applyFill="1" applyBorder="1" applyAlignment="1">
      <alignment horizontal="left" vertical="center" wrapText="1"/>
    </xf>
    <xf numFmtId="0" fontId="46" fillId="0" borderId="36" xfId="0" applyFont="1" applyFill="1" applyBorder="1" applyAlignment="1">
      <alignment horizontal="center" vertical="center" wrapText="1"/>
    </xf>
    <xf numFmtId="49" fontId="71" fillId="0" borderId="19" xfId="0" applyNumberFormat="1" applyFont="1" applyFill="1" applyBorder="1" applyAlignment="1">
      <alignment horizontal="right"/>
    </xf>
    <xf numFmtId="49" fontId="71" fillId="0" borderId="19" xfId="0" applyNumberFormat="1" applyFont="1" applyFill="1" applyBorder="1" applyAlignment="1">
      <alignment horizontal="left"/>
    </xf>
    <xf numFmtId="0" fontId="71" fillId="0" borderId="19" xfId="0" applyFont="1" applyFill="1" applyBorder="1" applyAlignment="1">
      <alignment horizontal="left"/>
    </xf>
    <xf numFmtId="49" fontId="27" fillId="0" borderId="19" xfId="0" applyNumberFormat="1" applyFont="1" applyBorder="1" applyAlignment="1">
      <alignment horizontal="center" vertical="center" wrapText="1"/>
    </xf>
    <xf numFmtId="4" fontId="27" fillId="0" borderId="19" xfId="0" applyNumberFormat="1" applyFont="1" applyBorder="1" applyAlignment="1">
      <alignment horizontal="right" vertical="center" wrapText="1"/>
    </xf>
    <xf numFmtId="4" fontId="27" fillId="0" borderId="21" xfId="0" applyNumberFormat="1" applyFont="1" applyFill="1" applyBorder="1" applyAlignment="1">
      <alignment vertical="center" wrapText="1"/>
    </xf>
    <xf numFmtId="0" fontId="49" fillId="0" borderId="38" xfId="0" applyFont="1" applyBorder="1" applyAlignment="1">
      <alignment horizontal="center" vertical="center" wrapText="1"/>
    </xf>
    <xf numFmtId="49" fontId="72" fillId="0" borderId="19" xfId="0" applyNumberFormat="1" applyFont="1" applyFill="1" applyBorder="1" applyAlignment="1">
      <alignment horizontal="right" vertical="center"/>
    </xf>
    <xf numFmtId="49" fontId="72" fillId="0" borderId="19" xfId="0" applyNumberFormat="1" applyFont="1" applyFill="1" applyBorder="1" applyAlignment="1">
      <alignment horizontal="left" vertical="center"/>
    </xf>
    <xf numFmtId="0" fontId="72" fillId="0" borderId="19" xfId="0" applyFont="1" applyFill="1" applyBorder="1" applyAlignment="1">
      <alignment horizontal="left" vertical="center"/>
    </xf>
    <xf numFmtId="4" fontId="31" fillId="25" borderId="19" xfId="0" applyNumberFormat="1" applyFont="1" applyFill="1" applyBorder="1" applyAlignment="1">
      <alignment horizontal="right" vertical="center" shrinkToFit="1"/>
    </xf>
    <xf numFmtId="4" fontId="21" fillId="0" borderId="31" xfId="0" applyNumberFormat="1" applyFont="1" applyFill="1" applyBorder="1" applyAlignment="1">
      <alignment vertical="center" wrapText="1"/>
    </xf>
    <xf numFmtId="0" fontId="53" fillId="4" borderId="19" xfId="0" applyFont="1" applyFill="1" applyBorder="1" applyAlignment="1">
      <alignment horizontal="left" vertical="center" wrapText="1"/>
    </xf>
    <xf numFmtId="49" fontId="73" fillId="4" borderId="19" xfId="0" applyNumberFormat="1" applyFont="1" applyFill="1" applyBorder="1" applyAlignment="1">
      <alignment horizontal="right" vertical="center"/>
    </xf>
    <xf numFmtId="49" fontId="73" fillId="4" borderId="19" xfId="0" applyNumberFormat="1" applyFont="1" applyFill="1" applyBorder="1" applyAlignment="1">
      <alignment horizontal="center" vertical="center"/>
    </xf>
    <xf numFmtId="0" fontId="73" fillId="4" borderId="19" xfId="0" applyFont="1" applyFill="1" applyBorder="1" applyAlignment="1">
      <alignment horizontal="center" vertical="center"/>
    </xf>
    <xf numFmtId="4" fontId="36" fillId="4" borderId="19" xfId="0" applyNumberFormat="1" applyFont="1" applyFill="1" applyBorder="1" applyAlignment="1">
      <alignment horizontal="center" vertical="center" wrapText="1"/>
    </xf>
    <xf numFmtId="4" fontId="36" fillId="4" borderId="19" xfId="0" applyNumberFormat="1" applyFont="1" applyFill="1" applyBorder="1" applyAlignment="1">
      <alignment horizontal="right" vertical="center" shrinkToFit="1"/>
    </xf>
    <xf numFmtId="4" fontId="36" fillId="4" borderId="19" xfId="0" applyNumberFormat="1" applyFont="1" applyFill="1" applyBorder="1" applyAlignment="1">
      <alignment vertical="center" wrapText="1"/>
    </xf>
    <xf numFmtId="4" fontId="36" fillId="4" borderId="19" xfId="0" applyNumberFormat="1" applyFont="1" applyFill="1" applyBorder="1" applyAlignment="1">
      <alignment horizontal="right" vertical="center" wrapText="1"/>
    </xf>
    <xf numFmtId="4" fontId="30" fillId="4" borderId="21" xfId="0" applyNumberFormat="1" applyFont="1" applyFill="1" applyBorder="1" applyAlignment="1">
      <alignment vertical="center" wrapText="1"/>
    </xf>
    <xf numFmtId="4" fontId="31" fillId="4" borderId="19" xfId="0" applyNumberFormat="1" applyFont="1" applyFill="1" applyBorder="1" applyAlignment="1">
      <alignment vertical="center" wrapText="1"/>
    </xf>
    <xf numFmtId="4" fontId="35" fillId="4" borderId="31" xfId="0" applyNumberFormat="1" applyFont="1" applyFill="1" applyBorder="1" applyAlignment="1">
      <alignment vertical="center" wrapText="1"/>
    </xf>
    <xf numFmtId="49" fontId="31" fillId="0" borderId="19" xfId="0" applyNumberFormat="1" applyFont="1" applyFill="1" applyBorder="1" applyAlignment="1">
      <alignment horizontal="left" vertical="center" wrapText="1"/>
    </xf>
    <xf numFmtId="0" fontId="72" fillId="0" borderId="19" xfId="0" applyFont="1" applyFill="1" applyBorder="1" applyAlignment="1">
      <alignment horizontal="right"/>
    </xf>
    <xf numFmtId="49" fontId="72" fillId="0" borderId="19" xfId="0" applyNumberFormat="1" applyFont="1" applyFill="1" applyBorder="1" applyAlignment="1">
      <alignment horizontal="left"/>
    </xf>
    <xf numFmtId="49" fontId="72" fillId="0" borderId="36" xfId="0" applyNumberFormat="1" applyFont="1" applyFill="1" applyBorder="1" applyAlignment="1">
      <alignment horizontal="left"/>
    </xf>
    <xf numFmtId="4" fontId="31" fillId="25" borderId="19" xfId="0" applyNumberFormat="1" applyFont="1" applyFill="1" applyBorder="1" applyAlignment="1">
      <alignment horizontal="right" vertical="top" shrinkToFit="1"/>
    </xf>
    <xf numFmtId="4" fontId="21" fillId="0" borderId="38" xfId="0" applyNumberFormat="1" applyFont="1" applyFill="1" applyBorder="1" applyAlignment="1">
      <alignment wrapText="1"/>
    </xf>
    <xf numFmtId="4" fontId="27" fillId="0" borderId="19" xfId="0" applyNumberFormat="1" applyFont="1" applyFill="1" applyBorder="1" applyAlignment="1">
      <alignment horizontal="center" vertical="center" shrinkToFit="1"/>
    </xf>
    <xf numFmtId="4" fontId="27" fillId="25" borderId="19" xfId="0" applyNumberFormat="1" applyFont="1" applyFill="1" applyBorder="1" applyAlignment="1">
      <alignment horizontal="center" vertical="center" shrinkToFit="1"/>
    </xf>
    <xf numFmtId="4" fontId="27" fillId="24" borderId="19" xfId="0" applyNumberFormat="1" applyFont="1" applyFill="1" applyBorder="1" applyAlignment="1">
      <alignment horizontal="right" vertical="center" shrinkToFit="1"/>
    </xf>
    <xf numFmtId="4" fontId="47" fillId="0" borderId="31" xfId="0" applyNumberFormat="1" applyFont="1" applyFill="1" applyBorder="1" applyAlignment="1">
      <alignment wrapText="1"/>
    </xf>
    <xf numFmtId="4" fontId="53" fillId="4" borderId="21" xfId="0" applyNumberFormat="1" applyFont="1" applyFill="1" applyBorder="1" applyAlignment="1">
      <alignment vertical="center" wrapText="1"/>
    </xf>
    <xf numFmtId="4" fontId="53" fillId="4" borderId="31" xfId="0" applyNumberFormat="1" applyFont="1" applyFill="1" applyBorder="1" applyAlignment="1">
      <alignment vertical="center" wrapText="1"/>
    </xf>
    <xf numFmtId="0" fontId="72" fillId="0" borderId="19" xfId="0" applyFont="1" applyFill="1" applyBorder="1" applyAlignment="1">
      <alignment horizontal="right" vertical="center"/>
    </xf>
    <xf numFmtId="4" fontId="34" fillId="0" borderId="38" xfId="0" applyNumberFormat="1" applyFont="1" applyFill="1" applyBorder="1" applyAlignment="1">
      <alignment wrapText="1"/>
    </xf>
    <xf numFmtId="4" fontId="30" fillId="0" borderId="38" xfId="0" applyNumberFormat="1" applyFont="1" applyFill="1" applyBorder="1" applyAlignment="1">
      <alignment wrapText="1"/>
    </xf>
    <xf numFmtId="0" fontId="74" fillId="4" borderId="19" xfId="0" applyFont="1" applyFill="1" applyBorder="1" applyAlignment="1">
      <alignment wrapText="1"/>
    </xf>
    <xf numFmtId="0" fontId="73" fillId="4" borderId="19" xfId="0" applyFont="1" applyFill="1" applyBorder="1" applyAlignment="1">
      <alignment horizontal="right"/>
    </xf>
    <xf numFmtId="49" fontId="73" fillId="4" borderId="19" xfId="0" applyNumberFormat="1" applyFont="1" applyFill="1" applyBorder="1" applyAlignment="1">
      <alignment horizontal="left"/>
    </xf>
    <xf numFmtId="4" fontId="36" fillId="4" borderId="19" xfId="0" applyNumberFormat="1" applyFont="1" applyFill="1" applyBorder="1" applyAlignment="1">
      <alignment horizontal="center" wrapText="1"/>
    </xf>
    <xf numFmtId="4" fontId="36" fillId="4" borderId="19" xfId="0" applyNumberFormat="1" applyFont="1" applyFill="1" applyBorder="1" applyAlignment="1">
      <alignment horizontal="right" vertical="top" shrinkToFit="1"/>
    </xf>
    <xf numFmtId="4" fontId="36" fillId="4" borderId="19" xfId="0" applyNumberFormat="1" applyFont="1" applyFill="1" applyBorder="1" applyAlignment="1">
      <alignment wrapText="1"/>
    </xf>
    <xf numFmtId="4" fontId="36" fillId="4" borderId="19" xfId="0" applyNumberFormat="1" applyFont="1" applyFill="1" applyBorder="1" applyAlignment="1">
      <alignment horizontal="right" wrapText="1"/>
    </xf>
    <xf numFmtId="4" fontId="53" fillId="4" borderId="38" xfId="0" applyNumberFormat="1" applyFont="1" applyFill="1" applyBorder="1" applyAlignment="1">
      <alignment wrapText="1"/>
    </xf>
    <xf numFmtId="0" fontId="75" fillId="4" borderId="19" xfId="0" applyFont="1" applyFill="1" applyBorder="1" applyAlignment="1">
      <alignment wrapText="1"/>
    </xf>
    <xf numFmtId="4" fontId="29" fillId="0" borderId="38" xfId="0" applyNumberFormat="1" applyFont="1" applyFill="1" applyBorder="1" applyAlignment="1">
      <alignment wrapText="1"/>
    </xf>
    <xf numFmtId="49" fontId="76" fillId="0" borderId="19" xfId="0" applyNumberFormat="1" applyFont="1" applyFill="1" applyBorder="1" applyAlignment="1">
      <alignment horizontal="right"/>
    </xf>
    <xf numFmtId="49" fontId="76" fillId="0" borderId="19" xfId="0" applyNumberFormat="1" applyFont="1" applyFill="1" applyBorder="1" applyAlignment="1">
      <alignment horizontal="left"/>
    </xf>
    <xf numFmtId="0" fontId="76" fillId="0" borderId="19" xfId="0" applyFont="1" applyFill="1" applyBorder="1" applyAlignment="1">
      <alignment horizontal="left"/>
    </xf>
    <xf numFmtId="49" fontId="76" fillId="0" borderId="19" xfId="0" applyNumberFormat="1" applyFont="1" applyFill="1" applyBorder="1" applyAlignment="1">
      <alignment wrapText="1"/>
    </xf>
    <xf numFmtId="4" fontId="76" fillId="0" borderId="19" xfId="0" applyNumberFormat="1" applyFont="1" applyFill="1" applyBorder="1" applyAlignment="1">
      <alignment horizontal="center" vertical="top" shrinkToFit="1"/>
    </xf>
    <xf numFmtId="4" fontId="76" fillId="25" borderId="19" xfId="0" applyNumberFormat="1" applyFont="1" applyFill="1" applyBorder="1" applyAlignment="1">
      <alignment horizontal="center" vertical="top" shrinkToFit="1"/>
    </xf>
    <xf numFmtId="4" fontId="76" fillId="24" borderId="19" xfId="0" applyNumberFormat="1" applyFont="1" applyFill="1" applyBorder="1" applyAlignment="1">
      <alignment horizontal="right" vertical="top" shrinkToFit="1"/>
    </xf>
    <xf numFmtId="4" fontId="21" fillId="0" borderId="31" xfId="0" applyNumberFormat="1" applyFont="1" applyFill="1" applyBorder="1" applyAlignment="1">
      <alignment wrapText="1"/>
    </xf>
    <xf numFmtId="49" fontId="66" fillId="0" borderId="19" xfId="0" applyNumberFormat="1" applyFont="1" applyFill="1" applyBorder="1" applyAlignment="1">
      <alignment horizontal="right" vertical="center"/>
    </xf>
    <xf numFmtId="49" fontId="66" fillId="0" borderId="19" xfId="0" applyNumberFormat="1" applyFont="1" applyFill="1" applyBorder="1" applyAlignment="1">
      <alignment horizontal="left" vertical="center"/>
    </xf>
    <xf numFmtId="0" fontId="66" fillId="0" borderId="19" xfId="0" applyFont="1" applyFill="1" applyBorder="1" applyAlignment="1">
      <alignment horizontal="left" vertical="center"/>
    </xf>
    <xf numFmtId="4" fontId="66" fillId="25" borderId="19" xfId="0" applyNumberFormat="1" applyFont="1" applyFill="1" applyBorder="1" applyAlignment="1">
      <alignment horizontal="right" vertical="center" shrinkToFit="1"/>
    </xf>
    <xf numFmtId="4" fontId="67" fillId="0" borderId="31" xfId="0" applyNumberFormat="1" applyFont="1" applyFill="1" applyBorder="1" applyAlignment="1">
      <alignment vertical="center" wrapText="1"/>
    </xf>
    <xf numFmtId="0" fontId="66" fillId="0" borderId="19" xfId="0" applyFont="1" applyFill="1" applyBorder="1" applyAlignment="1">
      <alignment horizontal="right"/>
    </xf>
    <xf numFmtId="49" fontId="66" fillId="0" borderId="19" xfId="0" applyNumberFormat="1" applyFont="1" applyFill="1" applyBorder="1" applyAlignment="1">
      <alignment/>
    </xf>
    <xf numFmtId="4" fontId="66" fillId="0" borderId="19" xfId="0" applyNumberFormat="1" applyFont="1" applyFill="1" applyBorder="1" applyAlignment="1">
      <alignment horizontal="center" wrapText="1"/>
    </xf>
    <xf numFmtId="4" fontId="66" fillId="25" borderId="19" xfId="0" applyNumberFormat="1" applyFont="1" applyFill="1" applyBorder="1" applyAlignment="1">
      <alignment horizontal="right" vertical="top" shrinkToFit="1"/>
    </xf>
    <xf numFmtId="4" fontId="66" fillId="0" borderId="19" xfId="0" applyNumberFormat="1" applyFont="1" applyFill="1" applyBorder="1" applyAlignment="1">
      <alignment wrapText="1"/>
    </xf>
    <xf numFmtId="4" fontId="66" fillId="24" borderId="19" xfId="0" applyNumberFormat="1" applyFont="1" applyFill="1" applyBorder="1" applyAlignment="1">
      <alignment horizontal="right" wrapText="1"/>
    </xf>
    <xf numFmtId="4" fontId="67" fillId="0" borderId="21" xfId="0" applyNumberFormat="1" applyFont="1" applyFill="1" applyBorder="1" applyAlignment="1">
      <alignment wrapText="1"/>
    </xf>
    <xf numFmtId="4" fontId="34" fillId="0" borderId="34" xfId="0" applyNumberFormat="1" applyFont="1" applyFill="1" applyBorder="1" applyAlignment="1">
      <alignment horizontal="left" vertical="center" wrapText="1"/>
    </xf>
    <xf numFmtId="4" fontId="66" fillId="0" borderId="19" xfId="0" applyNumberFormat="1" applyFont="1" applyBorder="1" applyAlignment="1">
      <alignment horizontal="center" vertical="center" wrapText="1"/>
    </xf>
    <xf numFmtId="4" fontId="66" fillId="0" borderId="19" xfId="0" applyNumberFormat="1" applyFont="1" applyBorder="1" applyAlignment="1">
      <alignment vertical="center" wrapText="1"/>
    </xf>
    <xf numFmtId="4" fontId="34" fillId="0" borderId="30" xfId="0" applyNumberFormat="1" applyFont="1" applyFill="1" applyBorder="1" applyAlignment="1">
      <alignment horizontal="left" vertical="center" wrapText="1"/>
    </xf>
    <xf numFmtId="0" fontId="66" fillId="0" borderId="19" xfId="0" applyFont="1" applyFill="1" applyBorder="1" applyAlignment="1">
      <alignment horizontal="right" vertical="center"/>
    </xf>
    <xf numFmtId="49" fontId="66" fillId="0" borderId="19" xfId="0" applyNumberFormat="1" applyFont="1" applyFill="1" applyBorder="1" applyAlignment="1">
      <alignment vertical="center"/>
    </xf>
    <xf numFmtId="4" fontId="29" fillId="0" borderId="34" xfId="0" applyNumberFormat="1" applyFont="1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76" fillId="0" borderId="19" xfId="0" applyFont="1" applyFill="1" applyBorder="1" applyAlignment="1">
      <alignment horizontal="right"/>
    </xf>
    <xf numFmtId="49" fontId="76" fillId="0" borderId="19" xfId="0" applyNumberFormat="1" applyFont="1" applyFill="1" applyBorder="1" applyAlignment="1">
      <alignment/>
    </xf>
    <xf numFmtId="4" fontId="76" fillId="0" borderId="19" xfId="0" applyNumberFormat="1" applyFont="1" applyFill="1" applyBorder="1" applyAlignment="1">
      <alignment horizontal="center" wrapText="1"/>
    </xf>
    <xf numFmtId="4" fontId="76" fillId="0" borderId="19" xfId="0" applyNumberFormat="1" applyFont="1" applyFill="1" applyBorder="1" applyAlignment="1">
      <alignment wrapText="1"/>
    </xf>
    <xf numFmtId="4" fontId="76" fillId="24" borderId="19" xfId="0" applyNumberFormat="1" applyFont="1" applyFill="1" applyBorder="1" applyAlignment="1">
      <alignment horizontal="right" wrapText="1"/>
    </xf>
    <xf numFmtId="4" fontId="78" fillId="0" borderId="21" xfId="0" applyNumberFormat="1" applyFont="1" applyFill="1" applyBorder="1" applyAlignment="1">
      <alignment wrapText="1"/>
    </xf>
    <xf numFmtId="0" fontId="79" fillId="0" borderId="20" xfId="0" applyFont="1" applyBorder="1" applyAlignment="1">
      <alignment vertical="center" wrapText="1"/>
    </xf>
    <xf numFmtId="0" fontId="79" fillId="0" borderId="21" xfId="0" applyFont="1" applyBorder="1" applyAlignment="1">
      <alignment vertical="center" wrapText="1"/>
    </xf>
    <xf numFmtId="0" fontId="75" fillId="4" borderId="32" xfId="0" applyFont="1" applyFill="1" applyBorder="1" applyAlignment="1">
      <alignment vertical="center" wrapText="1"/>
    </xf>
    <xf numFmtId="0" fontId="80" fillId="4" borderId="19" xfId="0" applyFont="1" applyFill="1" applyBorder="1" applyAlignment="1">
      <alignment horizontal="right" vertical="center"/>
    </xf>
    <xf numFmtId="49" fontId="80" fillId="4" borderId="19" xfId="0" applyNumberFormat="1" applyFont="1" applyFill="1" applyBorder="1" applyAlignment="1">
      <alignment vertical="center"/>
    </xf>
    <xf numFmtId="4" fontId="60" fillId="4" borderId="19" xfId="0" applyNumberFormat="1" applyFont="1" applyFill="1" applyBorder="1" applyAlignment="1">
      <alignment horizontal="center" vertical="center" wrapText="1"/>
    </xf>
    <xf numFmtId="4" fontId="60" fillId="4" borderId="19" xfId="0" applyNumberFormat="1" applyFont="1" applyFill="1" applyBorder="1" applyAlignment="1">
      <alignment vertical="center" wrapText="1"/>
    </xf>
    <xf numFmtId="4" fontId="60" fillId="4" borderId="19" xfId="0" applyNumberFormat="1" applyFont="1" applyFill="1" applyBorder="1" applyAlignment="1">
      <alignment horizontal="right" vertical="center" wrapText="1"/>
    </xf>
    <xf numFmtId="4" fontId="81" fillId="4" borderId="21" xfId="0" applyNumberFormat="1" applyFont="1" applyFill="1" applyBorder="1" applyAlignment="1">
      <alignment vertical="center" wrapText="1"/>
    </xf>
    <xf numFmtId="0" fontId="21" fillId="4" borderId="0" xfId="0" applyFont="1" applyFill="1" applyAlignment="1">
      <alignment horizontal="center" vertical="center" wrapText="1"/>
    </xf>
    <xf numFmtId="0" fontId="75" fillId="4" borderId="20" xfId="0" applyFont="1" applyFill="1" applyBorder="1" applyAlignment="1">
      <alignment vertical="center" wrapText="1"/>
    </xf>
    <xf numFmtId="0" fontId="60" fillId="4" borderId="19" xfId="0" applyFont="1" applyFill="1" applyBorder="1" applyAlignment="1">
      <alignment horizontal="right" vertical="center"/>
    </xf>
    <xf numFmtId="49" fontId="60" fillId="4" borderId="19" xfId="0" applyNumberFormat="1" applyFont="1" applyFill="1" applyBorder="1" applyAlignment="1">
      <alignment vertical="center"/>
    </xf>
    <xf numFmtId="4" fontId="60" fillId="4" borderId="19" xfId="0" applyNumberFormat="1" applyFont="1" applyFill="1" applyBorder="1" applyAlignment="1">
      <alignment horizontal="right" vertical="center" shrinkToFit="1"/>
    </xf>
    <xf numFmtId="4" fontId="35" fillId="4" borderId="31" xfId="0" applyNumberFormat="1" applyFont="1" applyFill="1" applyBorder="1" applyAlignment="1">
      <alignment horizontal="right" vertical="center" wrapText="1"/>
    </xf>
    <xf numFmtId="4" fontId="35" fillId="4" borderId="31" xfId="0" applyNumberFormat="1" applyFont="1" applyFill="1" applyBorder="1" applyAlignment="1">
      <alignment horizontal="center" vertical="center" wrapText="1"/>
    </xf>
    <xf numFmtId="0" fontId="75" fillId="4" borderId="21" xfId="0" applyFont="1" applyFill="1" applyBorder="1" applyAlignment="1">
      <alignment vertical="center" wrapText="1"/>
    </xf>
    <xf numFmtId="0" fontId="30" fillId="0" borderId="24" xfId="0" applyFont="1" applyFill="1" applyBorder="1" applyAlignment="1">
      <alignment horizontal="left" vertical="center" wrapText="1"/>
    </xf>
    <xf numFmtId="4" fontId="29" fillId="0" borderId="31" xfId="0" applyNumberFormat="1" applyFont="1" applyFill="1" applyBorder="1" applyAlignment="1">
      <alignment wrapText="1"/>
    </xf>
    <xf numFmtId="0" fontId="51" fillId="0" borderId="28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76" fillId="0" borderId="19" xfId="0" applyFont="1" applyFill="1" applyBorder="1" applyAlignment="1">
      <alignment horizontal="right" vertical="center"/>
    </xf>
    <xf numFmtId="49" fontId="82" fillId="0" borderId="19" xfId="0" applyNumberFormat="1" applyFont="1" applyFill="1" applyBorder="1" applyAlignment="1">
      <alignment horizontal="left" vertical="center"/>
    </xf>
    <xf numFmtId="49" fontId="76" fillId="0" borderId="19" xfId="0" applyNumberFormat="1" applyFont="1" applyFill="1" applyBorder="1" applyAlignment="1">
      <alignment horizontal="left" vertical="center"/>
    </xf>
    <xf numFmtId="49" fontId="76" fillId="0" borderId="21" xfId="0" applyNumberFormat="1" applyFont="1" applyFill="1" applyBorder="1" applyAlignment="1">
      <alignment vertical="center" wrapText="1"/>
    </xf>
    <xf numFmtId="4" fontId="83" fillId="0" borderId="21" xfId="0" applyNumberFormat="1" applyFont="1" applyFill="1" applyBorder="1" applyAlignment="1">
      <alignment horizontal="center" vertical="center" wrapText="1"/>
    </xf>
    <xf numFmtId="4" fontId="83" fillId="6" borderId="21" xfId="0" applyNumberFormat="1" applyFont="1" applyFill="1" applyBorder="1" applyAlignment="1">
      <alignment horizontal="center" vertical="center" wrapText="1"/>
    </xf>
    <xf numFmtId="4" fontId="83" fillId="0" borderId="21" xfId="0" applyNumberFormat="1" applyFont="1" applyFill="1" applyBorder="1" applyAlignment="1">
      <alignment horizontal="right" vertical="center" wrapText="1"/>
    </xf>
    <xf numFmtId="4" fontId="79" fillId="0" borderId="21" xfId="0" applyNumberFormat="1" applyFont="1" applyFill="1" applyBorder="1" applyAlignment="1">
      <alignment vertical="center" wrapText="1"/>
    </xf>
    <xf numFmtId="0" fontId="49" fillId="0" borderId="52" xfId="0" applyFont="1" applyFill="1" applyBorder="1" applyAlignment="1">
      <alignment vertical="center" wrapText="1"/>
    </xf>
    <xf numFmtId="0" fontId="28" fillId="0" borderId="0" xfId="0" applyFont="1" applyFill="1" applyAlignment="1">
      <alignment wrapText="1"/>
    </xf>
    <xf numFmtId="0" fontId="53" fillId="4" borderId="25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 wrapText="1"/>
    </xf>
    <xf numFmtId="0" fontId="51" fillId="0" borderId="50" xfId="0" applyFont="1" applyBorder="1" applyAlignment="1">
      <alignment horizontal="center" vertical="center" wrapText="1"/>
    </xf>
    <xf numFmtId="0" fontId="51" fillId="0" borderId="51" xfId="0" applyFont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right" wrapText="1"/>
    </xf>
    <xf numFmtId="4" fontId="49" fillId="0" borderId="21" xfId="0" applyNumberFormat="1" applyFont="1" applyFill="1" applyBorder="1" applyAlignment="1">
      <alignment horizontal="center" vertical="center" wrapText="1"/>
    </xf>
    <xf numFmtId="4" fontId="49" fillId="6" borderId="21" xfId="0" applyNumberFormat="1" applyFont="1" applyFill="1" applyBorder="1" applyAlignment="1">
      <alignment horizontal="center" vertical="center" wrapText="1"/>
    </xf>
    <xf numFmtId="4" fontId="49" fillId="0" borderId="21" xfId="0" applyNumberFormat="1" applyFont="1" applyFill="1" applyBorder="1" applyAlignment="1">
      <alignment horizontal="right" vertical="center" wrapText="1"/>
    </xf>
    <xf numFmtId="4" fontId="49" fillId="0" borderId="30" xfId="0" applyNumberFormat="1" applyFont="1" applyFill="1" applyBorder="1" applyAlignment="1">
      <alignment horizontal="center" wrapText="1"/>
    </xf>
    <xf numFmtId="0" fontId="66" fillId="0" borderId="39" xfId="0" applyFont="1" applyFill="1" applyBorder="1" applyAlignment="1">
      <alignment horizontal="right" vertical="center"/>
    </xf>
    <xf numFmtId="49" fontId="66" fillId="0" borderId="39" xfId="0" applyNumberFormat="1" applyFont="1" applyFill="1" applyBorder="1" applyAlignment="1">
      <alignment vertical="center"/>
    </xf>
    <xf numFmtId="4" fontId="66" fillId="0" borderId="39" xfId="0" applyNumberFormat="1" applyFont="1" applyFill="1" applyBorder="1" applyAlignment="1">
      <alignment horizontal="center" vertical="center" wrapText="1"/>
    </xf>
    <xf numFmtId="4" fontId="66" fillId="25" borderId="39" xfId="0" applyNumberFormat="1" applyFont="1" applyFill="1" applyBorder="1" applyAlignment="1">
      <alignment horizontal="right" vertical="center" shrinkToFit="1"/>
    </xf>
    <xf numFmtId="4" fontId="66" fillId="0" borderId="39" xfId="0" applyNumberFormat="1" applyFont="1" applyFill="1" applyBorder="1" applyAlignment="1">
      <alignment vertical="center" wrapText="1"/>
    </xf>
    <xf numFmtId="4" fontId="66" fillId="24" borderId="39" xfId="0" applyNumberFormat="1" applyFont="1" applyFill="1" applyBorder="1" applyAlignment="1">
      <alignment horizontal="right" vertical="center" wrapText="1"/>
    </xf>
    <xf numFmtId="4" fontId="67" fillId="0" borderId="39" xfId="0" applyNumberFormat="1" applyFont="1" applyFill="1" applyBorder="1" applyAlignment="1">
      <alignment vertical="center" wrapText="1"/>
    </xf>
    <xf numFmtId="0" fontId="66" fillId="0" borderId="48" xfId="0" applyFont="1" applyFill="1" applyBorder="1" applyAlignment="1">
      <alignment horizontal="right" vertical="center"/>
    </xf>
    <xf numFmtId="49" fontId="66" fillId="0" borderId="48" xfId="0" applyNumberFormat="1" applyFont="1" applyFill="1" applyBorder="1" applyAlignment="1">
      <alignment vertical="center"/>
    </xf>
    <xf numFmtId="4" fontId="66" fillId="0" borderId="48" xfId="0" applyNumberFormat="1" applyFont="1" applyFill="1" applyBorder="1" applyAlignment="1">
      <alignment horizontal="center" vertical="center" wrapText="1"/>
    </xf>
    <xf numFmtId="4" fontId="66" fillId="25" borderId="48" xfId="0" applyNumberFormat="1" applyFont="1" applyFill="1" applyBorder="1" applyAlignment="1">
      <alignment horizontal="right" vertical="center" shrinkToFit="1"/>
    </xf>
    <xf numFmtId="4" fontId="66" fillId="0" borderId="48" xfId="0" applyNumberFormat="1" applyFont="1" applyFill="1" applyBorder="1" applyAlignment="1">
      <alignment vertical="center" wrapText="1"/>
    </xf>
    <xf numFmtId="4" fontId="66" fillId="24" borderId="48" xfId="0" applyNumberFormat="1" applyFont="1" applyFill="1" applyBorder="1" applyAlignment="1">
      <alignment horizontal="right" vertical="center" wrapText="1"/>
    </xf>
    <xf numFmtId="4" fontId="67" fillId="0" borderId="48" xfId="0" applyNumberFormat="1" applyFont="1" applyFill="1" applyBorder="1" applyAlignment="1">
      <alignment vertical="center" wrapText="1"/>
    </xf>
    <xf numFmtId="4" fontId="28" fillId="0" borderId="30" xfId="0" applyNumberFormat="1" applyFont="1" applyFill="1" applyBorder="1" applyAlignment="1">
      <alignment vertical="center" wrapText="1"/>
    </xf>
    <xf numFmtId="0" fontId="66" fillId="0" borderId="20" xfId="0" applyFont="1" applyFill="1" applyBorder="1" applyAlignment="1">
      <alignment horizontal="center" vertical="center"/>
    </xf>
    <xf numFmtId="49" fontId="66" fillId="0" borderId="21" xfId="0" applyNumberFormat="1" applyFont="1" applyFill="1" applyBorder="1" applyAlignment="1">
      <alignment vertical="center"/>
    </xf>
    <xf numFmtId="4" fontId="66" fillId="0" borderId="21" xfId="0" applyNumberFormat="1" applyFont="1" applyFill="1" applyBorder="1" applyAlignment="1">
      <alignment horizontal="center" vertical="center" wrapText="1"/>
    </xf>
    <xf numFmtId="4" fontId="66" fillId="25" borderId="21" xfId="0" applyNumberFormat="1" applyFont="1" applyFill="1" applyBorder="1" applyAlignment="1">
      <alignment horizontal="right" vertical="center" shrinkToFit="1"/>
    </xf>
    <xf numFmtId="4" fontId="66" fillId="0" borderId="21" xfId="0" applyNumberFormat="1" applyFont="1" applyFill="1" applyBorder="1" applyAlignment="1">
      <alignment vertical="center" wrapText="1"/>
    </xf>
    <xf numFmtId="4" fontId="66" fillId="24" borderId="21" xfId="0" applyNumberFormat="1" applyFont="1" applyFill="1" applyBorder="1" applyAlignment="1">
      <alignment horizontal="right" vertical="center" wrapText="1"/>
    </xf>
    <xf numFmtId="0" fontId="66" fillId="0" borderId="48" xfId="0" applyFont="1" applyFill="1" applyBorder="1" applyAlignment="1">
      <alignment horizontal="center" vertical="center"/>
    </xf>
    <xf numFmtId="4" fontId="21" fillId="0" borderId="40" xfId="0" applyNumberFormat="1" applyFont="1" applyFill="1" applyBorder="1" applyAlignment="1">
      <alignment vertical="center" wrapText="1"/>
    </xf>
    <xf numFmtId="0" fontId="30" fillId="0" borderId="24" xfId="0" applyFont="1" applyBorder="1" applyAlignment="1">
      <alignment horizontal="left" vertical="center" wrapText="1"/>
    </xf>
    <xf numFmtId="0" fontId="66" fillId="0" borderId="24" xfId="0" applyFont="1" applyFill="1" applyBorder="1" applyAlignment="1">
      <alignment horizontal="center" vertical="center"/>
    </xf>
    <xf numFmtId="4" fontId="28" fillId="0" borderId="31" xfId="0" applyNumberFormat="1" applyFont="1" applyFill="1" applyBorder="1" applyAlignment="1">
      <alignment vertical="center" wrapText="1"/>
    </xf>
    <xf numFmtId="0" fontId="41" fillId="0" borderId="28" xfId="0" applyFont="1" applyBorder="1" applyAlignment="1">
      <alignment horizontal="center" vertical="center" wrapText="1"/>
    </xf>
    <xf numFmtId="0" fontId="52" fillId="0" borderId="21" xfId="0" applyFont="1" applyFill="1" applyBorder="1" applyAlignment="1">
      <alignment vertical="center" wrapText="1"/>
    </xf>
    <xf numFmtId="49" fontId="47" fillId="0" borderId="21" xfId="0" applyNumberFormat="1" applyFont="1" applyFill="1" applyBorder="1" applyAlignment="1">
      <alignment wrapText="1"/>
    </xf>
    <xf numFmtId="4" fontId="47" fillId="0" borderId="21" xfId="0" applyNumberFormat="1" applyFont="1" applyFill="1" applyBorder="1" applyAlignment="1">
      <alignment horizontal="center" vertical="center" wrapText="1"/>
    </xf>
    <xf numFmtId="0" fontId="84" fillId="0" borderId="36" xfId="0" applyFont="1" applyFill="1" applyBorder="1" applyAlignment="1">
      <alignment horizontal="center" vertical="center" wrapText="1"/>
    </xf>
    <xf numFmtId="0" fontId="78" fillId="0" borderId="19" xfId="0" applyFont="1" applyFill="1" applyBorder="1" applyAlignment="1">
      <alignment wrapText="1"/>
    </xf>
    <xf numFmtId="49" fontId="78" fillId="0" borderId="19" xfId="0" applyNumberFormat="1" applyFont="1" applyFill="1" applyBorder="1" applyAlignment="1">
      <alignment wrapText="1"/>
    </xf>
    <xf numFmtId="4" fontId="78" fillId="0" borderId="19" xfId="0" applyNumberFormat="1" applyFont="1" applyFill="1" applyBorder="1" applyAlignment="1">
      <alignment horizontal="center" wrapText="1"/>
    </xf>
    <xf numFmtId="4" fontId="78" fillId="25" borderId="19" xfId="0" applyNumberFormat="1" applyFont="1" applyFill="1" applyBorder="1" applyAlignment="1">
      <alignment wrapText="1"/>
    </xf>
    <xf numFmtId="4" fontId="78" fillId="0" borderId="19" xfId="0" applyNumberFormat="1" applyFont="1" applyFill="1" applyBorder="1" applyAlignment="1">
      <alignment wrapText="1"/>
    </xf>
    <xf numFmtId="4" fontId="78" fillId="0" borderId="19" xfId="0" applyNumberFormat="1" applyFont="1" applyFill="1" applyBorder="1" applyAlignment="1">
      <alignment horizontal="right" wrapText="1"/>
    </xf>
    <xf numFmtId="4" fontId="66" fillId="0" borderId="31" xfId="0" applyNumberFormat="1" applyFont="1" applyFill="1" applyBorder="1" applyAlignment="1">
      <alignment wrapText="1"/>
    </xf>
    <xf numFmtId="4" fontId="76" fillId="25" borderId="19" xfId="0" applyNumberFormat="1" applyFont="1" applyFill="1" applyBorder="1" applyAlignment="1">
      <alignment wrapText="1"/>
    </xf>
    <xf numFmtId="4" fontId="76" fillId="0" borderId="19" xfId="0" applyNumberFormat="1" applyFont="1" applyFill="1" applyBorder="1" applyAlignment="1">
      <alignment horizontal="right" wrapText="1"/>
    </xf>
    <xf numFmtId="49" fontId="66" fillId="0" borderId="19" xfId="0" applyNumberFormat="1" applyFont="1" applyFill="1" applyBorder="1" applyAlignment="1">
      <alignment horizontal="left"/>
    </xf>
    <xf numFmtId="4" fontId="66" fillId="25" borderId="19" xfId="0" applyNumberFormat="1" applyFont="1" applyFill="1" applyBorder="1" applyAlignment="1">
      <alignment wrapText="1"/>
    </xf>
    <xf numFmtId="4" fontId="66" fillId="0" borderId="31" xfId="0" applyNumberFormat="1" applyFont="1" applyFill="1" applyBorder="1" applyAlignment="1">
      <alignment vertical="center" wrapText="1"/>
    </xf>
    <xf numFmtId="4" fontId="76" fillId="0" borderId="19" xfId="0" applyNumberFormat="1" applyFont="1" applyFill="1" applyBorder="1" applyAlignment="1">
      <alignment horizontal="center" vertical="center" wrapText="1"/>
    </xf>
    <xf numFmtId="4" fontId="76" fillId="25" borderId="19" xfId="0" applyNumberFormat="1" applyFont="1" applyFill="1" applyBorder="1" applyAlignment="1">
      <alignment vertical="center" wrapText="1"/>
    </xf>
    <xf numFmtId="4" fontId="76" fillId="0" borderId="19" xfId="0" applyNumberFormat="1" applyFont="1" applyFill="1" applyBorder="1" applyAlignment="1">
      <alignment vertical="center" wrapText="1"/>
    </xf>
    <xf numFmtId="4" fontId="76" fillId="24" borderId="19" xfId="0" applyNumberFormat="1" applyFont="1" applyFill="1" applyBorder="1" applyAlignment="1">
      <alignment horizontal="right" vertical="center" wrapText="1"/>
    </xf>
    <xf numFmtId="49" fontId="66" fillId="0" borderId="19" xfId="0" applyNumberFormat="1" applyFont="1" applyFill="1" applyBorder="1" applyAlignment="1">
      <alignment horizontal="left" wrapText="1"/>
    </xf>
    <xf numFmtId="49" fontId="66" fillId="0" borderId="19" xfId="0" applyNumberFormat="1" applyFont="1" applyFill="1" applyBorder="1" applyAlignment="1">
      <alignment horizontal="right"/>
    </xf>
    <xf numFmtId="0" fontId="75" fillId="4" borderId="19" xfId="0" applyFont="1" applyFill="1" applyBorder="1" applyAlignment="1">
      <alignment vertical="center" wrapText="1"/>
    </xf>
    <xf numFmtId="49" fontId="60" fillId="4" borderId="19" xfId="0" applyNumberFormat="1" applyFont="1" applyFill="1" applyBorder="1" applyAlignment="1">
      <alignment horizontal="left" vertical="center"/>
    </xf>
    <xf numFmtId="4" fontId="67" fillId="4" borderId="21" xfId="0" applyNumberFormat="1" applyFont="1" applyFill="1" applyBorder="1" applyAlignment="1">
      <alignment vertical="center" wrapText="1"/>
    </xf>
    <xf numFmtId="4" fontId="66" fillId="4" borderId="19" xfId="0" applyNumberFormat="1" applyFont="1" applyFill="1" applyBorder="1" applyAlignment="1">
      <alignment vertical="center" wrapText="1"/>
    </xf>
    <xf numFmtId="4" fontId="60" fillId="4" borderId="31" xfId="0" applyNumberFormat="1" applyFont="1" applyFill="1" applyBorder="1" applyAlignment="1">
      <alignment vertical="center" wrapText="1"/>
    </xf>
    <xf numFmtId="4" fontId="76" fillId="0" borderId="31" xfId="0" applyNumberFormat="1" applyFont="1" applyFill="1" applyBorder="1" applyAlignment="1">
      <alignment wrapText="1"/>
    </xf>
    <xf numFmtId="0" fontId="66" fillId="0" borderId="19" xfId="0" applyFont="1" applyFill="1" applyBorder="1" applyAlignment="1">
      <alignment horizontal="left"/>
    </xf>
    <xf numFmtId="0" fontId="85" fillId="0" borderId="36" xfId="0" applyFont="1" applyFill="1" applyBorder="1" applyAlignment="1">
      <alignment horizontal="center" vertical="center" wrapText="1"/>
    </xf>
    <xf numFmtId="0" fontId="86" fillId="0" borderId="37" xfId="0" applyFont="1" applyBorder="1" applyAlignment="1">
      <alignment horizontal="center" vertical="center" wrapText="1"/>
    </xf>
    <xf numFmtId="0" fontId="86" fillId="0" borderId="38" xfId="0" applyFont="1" applyBorder="1" applyAlignment="1">
      <alignment horizontal="center" vertical="center" wrapText="1"/>
    </xf>
    <xf numFmtId="49" fontId="66" fillId="0" borderId="19" xfId="0" applyNumberFormat="1" applyFont="1" applyFill="1" applyBorder="1" applyAlignment="1">
      <alignment horizontal="left" vertical="center" wrapText="1"/>
    </xf>
    <xf numFmtId="4" fontId="59" fillId="0" borderId="19" xfId="0" applyNumberFormat="1" applyFont="1" applyFill="1" applyBorder="1" applyAlignment="1">
      <alignment horizontal="righ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30" fillId="0" borderId="32" xfId="0" applyFont="1" applyFill="1" applyBorder="1" applyAlignment="1">
      <alignment horizontal="left" vertical="center" wrapText="1"/>
    </xf>
    <xf numFmtId="49" fontId="59" fillId="0" borderId="32" xfId="0" applyNumberFormat="1" applyFont="1" applyFill="1" applyBorder="1" applyAlignment="1">
      <alignment horizontal="right" vertical="center"/>
    </xf>
    <xf numFmtId="49" fontId="59" fillId="0" borderId="32" xfId="0" applyNumberFormat="1" applyFont="1" applyFill="1" applyBorder="1" applyAlignment="1">
      <alignment horizontal="left" vertical="center"/>
    </xf>
    <xf numFmtId="4" fontId="59" fillId="0" borderId="32" xfId="0" applyNumberFormat="1" applyFont="1" applyFill="1" applyBorder="1" applyAlignment="1">
      <alignment horizontal="center" vertical="center" wrapText="1"/>
    </xf>
    <xf numFmtId="4" fontId="59" fillId="25" borderId="32" xfId="0" applyNumberFormat="1" applyFont="1" applyFill="1" applyBorder="1" applyAlignment="1">
      <alignment vertical="center" wrapText="1"/>
    </xf>
    <xf numFmtId="4" fontId="59" fillId="0" borderId="32" xfId="0" applyNumberFormat="1" applyFont="1" applyFill="1" applyBorder="1" applyAlignment="1">
      <alignment vertical="center" wrapText="1"/>
    </xf>
    <xf numFmtId="4" fontId="59" fillId="24" borderId="32" xfId="0" applyNumberFormat="1" applyFont="1" applyFill="1" applyBorder="1" applyAlignment="1">
      <alignment horizontal="right" vertical="center" wrapText="1"/>
    </xf>
    <xf numFmtId="4" fontId="66" fillId="0" borderId="34" xfId="0" applyNumberFormat="1" applyFont="1" applyFill="1" applyBorder="1" applyAlignment="1">
      <alignment vertical="center" wrapText="1"/>
    </xf>
    <xf numFmtId="0" fontId="43" fillId="0" borderId="25" xfId="0" applyFont="1" applyFill="1" applyBorder="1" applyAlignment="1">
      <alignment horizontal="left" vertical="center" wrapText="1"/>
    </xf>
    <xf numFmtId="4" fontId="28" fillId="0" borderId="26" xfId="0" applyNumberFormat="1" applyFont="1" applyFill="1" applyBorder="1" applyAlignment="1">
      <alignment wrapText="1"/>
    </xf>
    <xf numFmtId="0" fontId="87" fillId="0" borderId="28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48" fillId="0" borderId="53" xfId="0" applyFont="1" applyFill="1" applyBorder="1" applyAlignment="1">
      <alignment wrapText="1"/>
    </xf>
    <xf numFmtId="0" fontId="0" fillId="0" borderId="27" xfId="0" applyFill="1" applyBorder="1" applyAlignment="1">
      <alignment horizontal="center" vertical="center" wrapText="1"/>
    </xf>
    <xf numFmtId="0" fontId="49" fillId="0" borderId="0" xfId="0" applyFont="1" applyFill="1" applyAlignment="1">
      <alignment wrapText="1"/>
    </xf>
    <xf numFmtId="0" fontId="0" fillId="0" borderId="29" xfId="0" applyFill="1" applyBorder="1" applyAlignment="1">
      <alignment horizontal="center" vertical="center" wrapText="1"/>
    </xf>
    <xf numFmtId="0" fontId="52" fillId="0" borderId="54" xfId="0" applyFont="1" applyFill="1" applyBorder="1" applyAlignment="1">
      <alignment vertical="center" wrapText="1"/>
    </xf>
    <xf numFmtId="49" fontId="83" fillId="0" borderId="19" xfId="0" applyNumberFormat="1" applyFont="1" applyFill="1" applyBorder="1" applyAlignment="1">
      <alignment horizontal="right" vertical="center"/>
    </xf>
    <xf numFmtId="49" fontId="88" fillId="0" borderId="19" xfId="0" applyNumberFormat="1" applyFont="1" applyFill="1" applyBorder="1" applyAlignment="1">
      <alignment horizontal="left" vertical="center"/>
    </xf>
    <xf numFmtId="49" fontId="83" fillId="0" borderId="19" xfId="0" applyNumberFormat="1" applyFont="1" applyFill="1" applyBorder="1" applyAlignment="1">
      <alignment horizontal="left" vertical="center"/>
    </xf>
    <xf numFmtId="49" fontId="83" fillId="0" borderId="21" xfId="0" applyNumberFormat="1" applyFont="1" applyBorder="1" applyAlignment="1">
      <alignment horizontal="left" vertical="center" wrapText="1"/>
    </xf>
    <xf numFmtId="4" fontId="89" fillId="0" borderId="21" xfId="0" applyNumberFormat="1" applyFont="1" applyFill="1" applyBorder="1" applyAlignment="1">
      <alignment horizontal="center" vertical="center" wrapText="1"/>
    </xf>
    <xf numFmtId="4" fontId="89" fillId="6" borderId="21" xfId="0" applyNumberFormat="1" applyFont="1" applyFill="1" applyBorder="1" applyAlignment="1">
      <alignment horizontal="center" vertical="center" wrapText="1"/>
    </xf>
    <xf numFmtId="4" fontId="89" fillId="24" borderId="21" xfId="0" applyNumberFormat="1" applyFont="1" applyFill="1" applyBorder="1" applyAlignment="1">
      <alignment horizontal="right" vertical="center" wrapText="1"/>
    </xf>
    <xf numFmtId="0" fontId="90" fillId="0" borderId="30" xfId="0" applyFont="1" applyBorder="1" applyAlignment="1">
      <alignment horizontal="center" vertical="center" wrapText="1"/>
    </xf>
    <xf numFmtId="0" fontId="31" fillId="0" borderId="54" xfId="0" applyFont="1" applyFill="1" applyBorder="1" applyAlignment="1">
      <alignment horizontal="left" vertical="center" wrapText="1"/>
    </xf>
    <xf numFmtId="49" fontId="91" fillId="0" borderId="19" xfId="0" applyNumberFormat="1" applyFont="1" applyFill="1" applyBorder="1" applyAlignment="1">
      <alignment horizontal="left"/>
    </xf>
    <xf numFmtId="49" fontId="66" fillId="0" borderId="19" xfId="0" applyNumberFormat="1" applyFont="1" applyBorder="1" applyAlignment="1">
      <alignment horizontal="left" vertical="center" wrapText="1"/>
    </xf>
    <xf numFmtId="4" fontId="66" fillId="0" borderId="19" xfId="0" applyNumberFormat="1" applyFont="1" applyBorder="1" applyAlignment="1">
      <alignment horizontal="right" vertical="center" wrapText="1"/>
    </xf>
    <xf numFmtId="0" fontId="49" fillId="0" borderId="52" xfId="0" applyFont="1" applyFill="1" applyBorder="1" applyAlignment="1">
      <alignment wrapText="1"/>
    </xf>
    <xf numFmtId="0" fontId="31" fillId="0" borderId="54" xfId="0" applyFont="1" applyBorder="1" applyAlignment="1">
      <alignment horizontal="left" vertical="center" wrapText="1"/>
    </xf>
    <xf numFmtId="0" fontId="80" fillId="0" borderId="19" xfId="0" applyFont="1" applyFill="1" applyBorder="1" applyAlignment="1">
      <alignment horizontal="right"/>
    </xf>
    <xf numFmtId="49" fontId="66" fillId="0" borderId="19" xfId="0" applyNumberFormat="1" applyFont="1" applyFill="1" applyBorder="1" applyAlignment="1">
      <alignment wrapText="1"/>
    </xf>
    <xf numFmtId="0" fontId="67" fillId="0" borderId="31" xfId="0" applyFont="1" applyBorder="1" applyAlignment="1">
      <alignment horizontal="center" vertical="center" wrapText="1"/>
    </xf>
    <xf numFmtId="0" fontId="0" fillId="0" borderId="55" xfId="0" applyBorder="1" applyAlignment="1">
      <alignment horizontal="left" vertical="center" wrapText="1"/>
    </xf>
    <xf numFmtId="0" fontId="85" fillId="0" borderId="19" xfId="0" applyFont="1" applyFill="1" applyBorder="1" applyAlignment="1">
      <alignment horizontal="center" vertical="center" wrapText="1"/>
    </xf>
    <xf numFmtId="0" fontId="86" fillId="0" borderId="19" xfId="0" applyFont="1" applyBorder="1" applyAlignment="1">
      <alignment horizontal="center" vertical="center" wrapText="1"/>
    </xf>
    <xf numFmtId="0" fontId="86" fillId="0" borderId="31" xfId="0" applyFont="1" applyBorder="1" applyAlignment="1">
      <alignment horizontal="center" vertical="center" wrapText="1"/>
    </xf>
    <xf numFmtId="0" fontId="46" fillId="0" borderId="54" xfId="0" applyFont="1" applyBorder="1" applyAlignment="1">
      <alignment vertical="center" wrapText="1"/>
    </xf>
    <xf numFmtId="0" fontId="76" fillId="0" borderId="21" xfId="0" applyFont="1" applyFill="1" applyBorder="1" applyAlignment="1">
      <alignment wrapText="1"/>
    </xf>
    <xf numFmtId="49" fontId="82" fillId="0" borderId="19" xfId="0" applyNumberFormat="1" applyFont="1" applyFill="1" applyBorder="1" applyAlignment="1">
      <alignment horizontal="left"/>
    </xf>
    <xf numFmtId="49" fontId="76" fillId="0" borderId="21" xfId="0" applyNumberFormat="1" applyFont="1" applyFill="1" applyBorder="1" applyAlignment="1">
      <alignment wrapText="1"/>
    </xf>
    <xf numFmtId="4" fontId="76" fillId="0" borderId="21" xfId="0" applyNumberFormat="1" applyFont="1" applyFill="1" applyBorder="1" applyAlignment="1">
      <alignment horizontal="center" wrapText="1"/>
    </xf>
    <xf numFmtId="4" fontId="76" fillId="25" borderId="21" xfId="0" applyNumberFormat="1" applyFont="1" applyFill="1" applyBorder="1" applyAlignment="1">
      <alignment wrapText="1"/>
    </xf>
    <xf numFmtId="4" fontId="76" fillId="0" borderId="21" xfId="0" applyNumberFormat="1" applyFont="1" applyFill="1" applyBorder="1" applyAlignment="1">
      <alignment wrapText="1"/>
    </xf>
    <xf numFmtId="4" fontId="76" fillId="24" borderId="21" xfId="0" applyNumberFormat="1" applyFont="1" applyFill="1" applyBorder="1" applyAlignment="1">
      <alignment horizontal="right" wrapText="1"/>
    </xf>
    <xf numFmtId="0" fontId="78" fillId="0" borderId="52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left" vertical="center" wrapText="1"/>
    </xf>
    <xf numFmtId="4" fontId="66" fillId="0" borderId="21" xfId="0" applyNumberFormat="1" applyFont="1" applyFill="1" applyBorder="1" applyAlignment="1">
      <alignment horizontal="center" wrapText="1"/>
    </xf>
    <xf numFmtId="4" fontId="66" fillId="25" borderId="21" xfId="0" applyNumberFormat="1" applyFont="1" applyFill="1" applyBorder="1" applyAlignment="1">
      <alignment wrapText="1"/>
    </xf>
    <xf numFmtId="4" fontId="66" fillId="0" borderId="21" xfId="0" applyNumberFormat="1" applyFont="1" applyFill="1" applyBorder="1" applyAlignment="1">
      <alignment wrapText="1"/>
    </xf>
    <xf numFmtId="4" fontId="66" fillId="24" borderId="21" xfId="0" applyNumberFormat="1" applyFont="1" applyFill="1" applyBorder="1" applyAlignment="1">
      <alignment horizontal="right" wrapText="1"/>
    </xf>
    <xf numFmtId="0" fontId="30" fillId="0" borderId="55" xfId="0" applyFont="1" applyBorder="1" applyAlignment="1">
      <alignment horizontal="left" vertical="center" wrapText="1"/>
    </xf>
    <xf numFmtId="0" fontId="66" fillId="0" borderId="32" xfId="0" applyFont="1" applyFill="1" applyBorder="1" applyAlignment="1">
      <alignment horizontal="right"/>
    </xf>
    <xf numFmtId="49" fontId="91" fillId="0" borderId="32" xfId="0" applyNumberFormat="1" applyFont="1" applyFill="1" applyBorder="1" applyAlignment="1">
      <alignment horizontal="left"/>
    </xf>
    <xf numFmtId="49" fontId="66" fillId="0" borderId="32" xfId="0" applyNumberFormat="1" applyFont="1" applyFill="1" applyBorder="1" applyAlignment="1">
      <alignment horizontal="left"/>
    </xf>
    <xf numFmtId="4" fontId="66" fillId="0" borderId="20" xfId="0" applyNumberFormat="1" applyFont="1" applyFill="1" applyBorder="1" applyAlignment="1">
      <alignment horizontal="center" wrapText="1"/>
    </xf>
    <xf numFmtId="4" fontId="66" fillId="25" borderId="20" xfId="0" applyNumberFormat="1" applyFont="1" applyFill="1" applyBorder="1" applyAlignment="1">
      <alignment wrapText="1"/>
    </xf>
    <xf numFmtId="4" fontId="66" fillId="0" borderId="20" xfId="0" applyNumberFormat="1" applyFont="1" applyFill="1" applyBorder="1" applyAlignment="1">
      <alignment wrapText="1"/>
    </xf>
    <xf numFmtId="4" fontId="66" fillId="24" borderId="20" xfId="0" applyNumberFormat="1" applyFont="1" applyFill="1" applyBorder="1" applyAlignment="1">
      <alignment horizontal="right" wrapText="1"/>
    </xf>
    <xf numFmtId="49" fontId="76" fillId="0" borderId="21" xfId="0" applyNumberFormat="1" applyFont="1" applyFill="1" applyBorder="1" applyAlignment="1">
      <alignment horizontal="right" wrapText="1"/>
    </xf>
    <xf numFmtId="0" fontId="67" fillId="0" borderId="52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30" fillId="0" borderId="54" xfId="0" applyFont="1" applyBorder="1" applyAlignment="1">
      <alignment horizontal="left" vertical="center" wrapText="1"/>
    </xf>
    <xf numFmtId="4" fontId="67" fillId="0" borderId="31" xfId="0" applyNumberFormat="1" applyFont="1" applyBorder="1" applyAlignment="1">
      <alignment horizontal="center" vertical="center" wrapText="1"/>
    </xf>
    <xf numFmtId="0" fontId="30" fillId="0" borderId="23" xfId="0" applyFont="1" applyBorder="1" applyAlignment="1">
      <alignment horizontal="left" vertical="center" wrapText="1"/>
    </xf>
    <xf numFmtId="0" fontId="66" fillId="0" borderId="25" xfId="0" applyFont="1" applyFill="1" applyBorder="1" applyAlignment="1">
      <alignment horizontal="right" vertical="center"/>
    </xf>
    <xf numFmtId="49" fontId="91" fillId="0" borderId="25" xfId="0" applyNumberFormat="1" applyFont="1" applyFill="1" applyBorder="1" applyAlignment="1">
      <alignment horizontal="left" vertical="center"/>
    </xf>
    <xf numFmtId="49" fontId="66" fillId="0" borderId="25" xfId="0" applyNumberFormat="1" applyFont="1" applyFill="1" applyBorder="1" applyAlignment="1">
      <alignment horizontal="left" vertical="center"/>
    </xf>
    <xf numFmtId="4" fontId="66" fillId="0" borderId="24" xfId="0" applyNumberFormat="1" applyFont="1" applyFill="1" applyBorder="1" applyAlignment="1">
      <alignment horizontal="center" vertical="center" wrapText="1"/>
    </xf>
    <xf numFmtId="4" fontId="66" fillId="25" borderId="24" xfId="0" applyNumberFormat="1" applyFont="1" applyFill="1" applyBorder="1" applyAlignment="1">
      <alignment vertical="center" wrapText="1"/>
    </xf>
    <xf numFmtId="4" fontId="66" fillId="0" borderId="24" xfId="0" applyNumberFormat="1" applyFont="1" applyFill="1" applyBorder="1" applyAlignment="1">
      <alignment vertical="center" wrapText="1"/>
    </xf>
    <xf numFmtId="4" fontId="66" fillId="24" borderId="24" xfId="0" applyNumberFormat="1" applyFont="1" applyFill="1" applyBorder="1" applyAlignment="1">
      <alignment horizontal="right" vertical="center" wrapText="1"/>
    </xf>
    <xf numFmtId="4" fontId="67" fillId="0" borderId="24" xfId="0" applyNumberFormat="1" applyFont="1" applyFill="1" applyBorder="1" applyAlignment="1">
      <alignment vertical="center" wrapText="1"/>
    </xf>
    <xf numFmtId="4" fontId="66" fillId="0" borderId="25" xfId="0" applyNumberFormat="1" applyFont="1" applyFill="1" applyBorder="1" applyAlignment="1">
      <alignment vertical="center" wrapText="1"/>
    </xf>
    <xf numFmtId="4" fontId="29" fillId="0" borderId="26" xfId="0" applyNumberFormat="1" applyFont="1" applyFill="1" applyBorder="1" applyAlignment="1">
      <alignment horizontal="center" wrapText="1"/>
    </xf>
    <xf numFmtId="0" fontId="92" fillId="0" borderId="28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49" fontId="63" fillId="0" borderId="25" xfId="0" applyNumberFormat="1" applyFont="1" applyFill="1" applyBorder="1" applyAlignment="1">
      <alignment horizontal="right" vertical="center"/>
    </xf>
    <xf numFmtId="49" fontId="63" fillId="0" borderId="25" xfId="0" applyNumberFormat="1" applyFont="1" applyFill="1" applyBorder="1" applyAlignment="1">
      <alignment horizontal="left" vertical="center"/>
    </xf>
    <xf numFmtId="4" fontId="47" fillId="6" borderId="25" xfId="0" applyNumberFormat="1" applyFont="1" applyFill="1" applyBorder="1" applyAlignment="1">
      <alignment horizontal="center" vertical="center" wrapText="1"/>
    </xf>
    <xf numFmtId="4" fontId="28" fillId="0" borderId="25" xfId="0" applyNumberFormat="1" applyFont="1" applyFill="1" applyBorder="1" applyAlignment="1">
      <alignment vertical="center" wrapText="1"/>
    </xf>
    <xf numFmtId="4" fontId="28" fillId="24" borderId="25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52" fillId="0" borderId="59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right" vertical="center" wrapText="1"/>
    </xf>
    <xf numFmtId="49" fontId="49" fillId="0" borderId="17" xfId="0" applyNumberFormat="1" applyFont="1" applyFill="1" applyBorder="1" applyAlignment="1">
      <alignment horizontal="left" vertical="center" wrapText="1"/>
    </xf>
    <xf numFmtId="49" fontId="49" fillId="0" borderId="17" xfId="0" applyNumberFormat="1" applyFont="1" applyFill="1" applyBorder="1" applyAlignment="1">
      <alignment horizontal="center" vertical="center" wrapText="1"/>
    </xf>
    <xf numFmtId="4" fontId="34" fillId="0" borderId="12" xfId="0" applyNumberFormat="1" applyFont="1" applyFill="1" applyBorder="1" applyAlignment="1">
      <alignment horizontal="center" vertical="center" wrapText="1"/>
    </xf>
    <xf numFmtId="0" fontId="30" fillId="0" borderId="56" xfId="0" applyFont="1" applyFill="1" applyBorder="1" applyAlignment="1">
      <alignment horizontal="left" vertical="center" wrapText="1"/>
    </xf>
    <xf numFmtId="49" fontId="91" fillId="0" borderId="19" xfId="0" applyNumberFormat="1" applyFont="1" applyFill="1" applyBorder="1" applyAlignment="1">
      <alignment horizontal="left" vertical="center"/>
    </xf>
    <xf numFmtId="4" fontId="67" fillId="0" borderId="19" xfId="0" applyNumberFormat="1" applyFont="1" applyFill="1" applyBorder="1" applyAlignment="1">
      <alignment vertical="center" wrapText="1"/>
    </xf>
    <xf numFmtId="4" fontId="34" fillId="0" borderId="22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60" fillId="4" borderId="20" xfId="0" applyFont="1" applyFill="1" applyBorder="1" applyAlignment="1">
      <alignment horizontal="right" vertical="center"/>
    </xf>
    <xf numFmtId="49" fontId="60" fillId="4" borderId="20" xfId="0" applyNumberFormat="1" applyFont="1" applyFill="1" applyBorder="1" applyAlignment="1">
      <alignment horizontal="left" vertical="center"/>
    </xf>
    <xf numFmtId="4" fontId="60" fillId="4" borderId="20" xfId="0" applyNumberFormat="1" applyFont="1" applyFill="1" applyBorder="1" applyAlignment="1">
      <alignment horizontal="center" vertical="center" wrapText="1"/>
    </xf>
    <xf numFmtId="4" fontId="60" fillId="4" borderId="20" xfId="0" applyNumberFormat="1" applyFont="1" applyFill="1" applyBorder="1" applyAlignment="1">
      <alignment vertical="center" wrapText="1"/>
    </xf>
    <xf numFmtId="4" fontId="60" fillId="4" borderId="20" xfId="0" applyNumberFormat="1" applyFont="1" applyFill="1" applyBorder="1" applyAlignment="1">
      <alignment horizontal="right" vertical="center" wrapText="1"/>
    </xf>
    <xf numFmtId="4" fontId="81" fillId="4" borderId="19" xfId="0" applyNumberFormat="1" applyFont="1" applyFill="1" applyBorder="1" applyAlignment="1">
      <alignment vertical="center" wrapText="1"/>
    </xf>
    <xf numFmtId="4" fontId="60" fillId="4" borderId="19" xfId="0" applyNumberFormat="1" applyFont="1" applyFill="1" applyBorder="1" applyAlignment="1">
      <alignment vertical="center" wrapText="1"/>
    </xf>
    <xf numFmtId="0" fontId="30" fillId="0" borderId="23" xfId="0" applyFont="1" applyFill="1" applyBorder="1" applyAlignment="1">
      <alignment horizontal="left" vertical="center" wrapText="1"/>
    </xf>
    <xf numFmtId="0" fontId="60" fillId="4" borderId="25" xfId="0" applyFont="1" applyFill="1" applyBorder="1" applyAlignment="1">
      <alignment horizontal="right" vertical="center"/>
    </xf>
    <xf numFmtId="49" fontId="60" fillId="4" borderId="25" xfId="0" applyNumberFormat="1" applyFont="1" applyFill="1" applyBorder="1" applyAlignment="1">
      <alignment horizontal="left" vertical="center"/>
    </xf>
    <xf numFmtId="4" fontId="60" fillId="4" borderId="25" xfId="0" applyNumberFormat="1" applyFont="1" applyFill="1" applyBorder="1" applyAlignment="1">
      <alignment horizontal="center" vertical="center" wrapText="1"/>
    </xf>
    <xf numFmtId="4" fontId="60" fillId="4" borderId="25" xfId="0" applyNumberFormat="1" applyFont="1" applyFill="1" applyBorder="1" applyAlignment="1">
      <alignment vertical="center" wrapText="1"/>
    </xf>
    <xf numFmtId="4" fontId="60" fillId="4" borderId="25" xfId="0" applyNumberFormat="1" applyFont="1" applyFill="1" applyBorder="1" applyAlignment="1">
      <alignment horizontal="right" vertical="center" wrapText="1"/>
    </xf>
    <xf numFmtId="4" fontId="34" fillId="0" borderId="35" xfId="0" applyNumberFormat="1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43" fillId="0" borderId="23" xfId="0" applyFont="1" applyFill="1" applyBorder="1" applyAlignment="1">
      <alignment vertical="center" wrapText="1"/>
    </xf>
    <xf numFmtId="0" fontId="28" fillId="0" borderId="24" xfId="0" applyFont="1" applyFill="1" applyBorder="1" applyAlignment="1">
      <alignment horizontal="center" vertical="center" wrapText="1"/>
    </xf>
    <xf numFmtId="49" fontId="28" fillId="0" borderId="25" xfId="0" applyNumberFormat="1" applyFont="1" applyFill="1" applyBorder="1" applyAlignment="1">
      <alignment wrapText="1"/>
    </xf>
    <xf numFmtId="4" fontId="93" fillId="0" borderId="25" xfId="0" applyNumberFormat="1" applyFont="1" applyFill="1" applyBorder="1" applyAlignment="1">
      <alignment horizontal="center" wrapText="1"/>
    </xf>
    <xf numFmtId="4" fontId="28" fillId="25" borderId="25" xfId="0" applyNumberFormat="1" applyFont="1" applyFill="1" applyBorder="1" applyAlignment="1">
      <alignment wrapText="1"/>
    </xf>
    <xf numFmtId="4" fontId="28" fillId="0" borderId="25" xfId="0" applyNumberFormat="1" applyFont="1" applyFill="1" applyBorder="1" applyAlignment="1">
      <alignment wrapText="1"/>
    </xf>
    <xf numFmtId="4" fontId="28" fillId="24" borderId="25" xfId="0" applyNumberFormat="1" applyFont="1" applyFill="1" applyBorder="1" applyAlignment="1">
      <alignment horizontal="right" wrapText="1"/>
    </xf>
    <xf numFmtId="4" fontId="0" fillId="0" borderId="24" xfId="0" applyNumberFormat="1" applyFont="1" applyFill="1" applyBorder="1" applyAlignment="1">
      <alignment wrapText="1"/>
    </xf>
    <xf numFmtId="4" fontId="28" fillId="0" borderId="26" xfId="0" applyNumberFormat="1" applyFont="1" applyFill="1" applyBorder="1" applyAlignment="1">
      <alignment horizontal="center" wrapText="1"/>
    </xf>
    <xf numFmtId="0" fontId="0" fillId="0" borderId="57" xfId="0" applyFont="1" applyFill="1" applyBorder="1" applyAlignment="1">
      <alignment horizontal="center" wrapText="1"/>
    </xf>
    <xf numFmtId="0" fontId="26" fillId="0" borderId="53" xfId="0" applyFont="1" applyFill="1" applyBorder="1" applyAlignment="1">
      <alignment wrapText="1"/>
    </xf>
    <xf numFmtId="0" fontId="26" fillId="0" borderId="61" xfId="0" applyFont="1" applyFill="1" applyBorder="1" applyAlignment="1">
      <alignment wrapText="1"/>
    </xf>
    <xf numFmtId="49" fontId="26" fillId="0" borderId="61" xfId="0" applyNumberFormat="1" applyFont="1" applyFill="1" applyBorder="1" applyAlignment="1">
      <alignment wrapText="1"/>
    </xf>
    <xf numFmtId="49" fontId="0" fillId="0" borderId="61" xfId="0" applyNumberFormat="1" applyFont="1" applyFill="1" applyBorder="1" applyAlignment="1">
      <alignment wrapText="1"/>
    </xf>
    <xf numFmtId="4" fontId="47" fillId="0" borderId="61" xfId="0" applyNumberFormat="1" applyFont="1" applyFill="1" applyBorder="1" applyAlignment="1">
      <alignment horizontal="center" wrapText="1"/>
    </xf>
    <xf numFmtId="4" fontId="47" fillId="0" borderId="61" xfId="0" applyNumberFormat="1" applyFont="1" applyFill="1" applyBorder="1" applyAlignment="1">
      <alignment wrapText="1"/>
    </xf>
    <xf numFmtId="4" fontId="47" fillId="0" borderId="61" xfId="0" applyNumberFormat="1" applyFont="1" applyFill="1" applyBorder="1" applyAlignment="1">
      <alignment horizontal="right" wrapText="1"/>
    </xf>
    <xf numFmtId="4" fontId="31" fillId="0" borderId="61" xfId="0" applyNumberFormat="1" applyFont="1" applyFill="1" applyBorder="1" applyAlignment="1">
      <alignment wrapText="1"/>
    </xf>
    <xf numFmtId="4" fontId="0" fillId="0" borderId="62" xfId="0" applyNumberFormat="1" applyFont="1" applyFill="1" applyBorder="1" applyAlignment="1">
      <alignment wrapText="1"/>
    </xf>
    <xf numFmtId="0" fontId="0" fillId="0" borderId="58" xfId="0" applyFont="1" applyFill="1" applyBorder="1" applyAlignment="1">
      <alignment horizontal="center" wrapText="1"/>
    </xf>
    <xf numFmtId="0" fontId="0" fillId="0" borderId="55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49" fontId="0" fillId="0" borderId="21" xfId="0" applyNumberFormat="1" applyFont="1" applyFill="1" applyBorder="1" applyAlignment="1">
      <alignment wrapText="1"/>
    </xf>
    <xf numFmtId="164" fontId="57" fillId="0" borderId="21" xfId="0" applyNumberFormat="1" applyFont="1" applyFill="1" applyBorder="1" applyAlignment="1">
      <alignment horizontal="center" wrapText="1"/>
    </xf>
    <xf numFmtId="4" fontId="30" fillId="25" borderId="21" xfId="0" applyNumberFormat="1" applyFont="1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0" fillId="0" borderId="56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49" fontId="0" fillId="0" borderId="32" xfId="0" applyNumberFormat="1" applyFont="1" applyFill="1" applyBorder="1" applyAlignment="1">
      <alignment wrapText="1"/>
    </xf>
    <xf numFmtId="164" fontId="57" fillId="0" borderId="19" xfId="0" applyNumberFormat="1" applyFont="1" applyFill="1" applyBorder="1" applyAlignment="1">
      <alignment horizontal="center" wrapText="1"/>
    </xf>
    <xf numFmtId="4" fontId="30" fillId="25" borderId="32" xfId="0" applyNumberFormat="1" applyFont="1" applyFill="1" applyBorder="1" applyAlignment="1">
      <alignment wrapText="1"/>
    </xf>
    <xf numFmtId="4" fontId="30" fillId="25" borderId="32" xfId="0" applyNumberFormat="1" applyFont="1" applyFill="1" applyBorder="1" applyAlignment="1">
      <alignment horizontal="right" wrapText="1"/>
    </xf>
    <xf numFmtId="0" fontId="0" fillId="0" borderId="34" xfId="0" applyFont="1" applyFill="1" applyBorder="1" applyAlignment="1">
      <alignment wrapText="1"/>
    </xf>
    <xf numFmtId="0" fontId="0" fillId="0" borderId="60" xfId="0" applyFont="1" applyFill="1" applyBorder="1" applyAlignment="1">
      <alignment horizontal="center" wrapText="1"/>
    </xf>
    <xf numFmtId="0" fontId="0" fillId="0" borderId="63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49" fontId="0" fillId="0" borderId="25" xfId="0" applyNumberFormat="1" applyFont="1" applyFill="1" applyBorder="1" applyAlignment="1">
      <alignment wrapText="1"/>
    </xf>
    <xf numFmtId="0" fontId="0" fillId="0" borderId="25" xfId="0" applyFont="1" applyFill="1" applyBorder="1" applyAlignment="1">
      <alignment horizontal="center" wrapText="1"/>
    </xf>
    <xf numFmtId="4" fontId="0" fillId="0" borderId="25" xfId="0" applyNumberFormat="1" applyFont="1" applyFill="1" applyBorder="1" applyAlignment="1">
      <alignment wrapText="1"/>
    </xf>
    <xf numFmtId="4" fontId="0" fillId="0" borderId="25" xfId="0" applyNumberFormat="1" applyFont="1" applyFill="1" applyBorder="1" applyAlignment="1">
      <alignment horizontal="right" wrapText="1"/>
    </xf>
    <xf numFmtId="4" fontId="21" fillId="0" borderId="25" xfId="0" applyNumberFormat="1" applyFont="1" applyFill="1" applyBorder="1" applyAlignment="1">
      <alignment wrapText="1"/>
    </xf>
    <xf numFmtId="4" fontId="69" fillId="0" borderId="25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wrapText="1"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Alignment="1">
      <alignment wrapText="1"/>
    </xf>
    <xf numFmtId="164" fontId="57" fillId="0" borderId="0" xfId="0" applyNumberFormat="1" applyFont="1" applyFill="1" applyAlignment="1">
      <alignment horizontal="center" wrapText="1"/>
    </xf>
    <xf numFmtId="4" fontId="0" fillId="0" borderId="0" xfId="0" applyNumberFormat="1" applyFont="1" applyFill="1" applyAlignment="1">
      <alignment wrapText="1"/>
    </xf>
    <xf numFmtId="4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left" wrapText="1"/>
    </xf>
    <xf numFmtId="164" fontId="0" fillId="0" borderId="0" xfId="0" applyNumberFormat="1" applyFont="1" applyFill="1" applyAlignment="1">
      <alignment horizontal="center" wrapText="1"/>
    </xf>
    <xf numFmtId="164" fontId="0" fillId="0" borderId="0" xfId="0" applyNumberFormat="1" applyFont="1" applyFill="1" applyAlignment="1">
      <alignment wrapText="1"/>
    </xf>
    <xf numFmtId="4" fontId="0" fillId="0" borderId="0" xfId="0" applyNumberFormat="1" applyFill="1" applyAlignment="1">
      <alignment horizontal="center" wrapText="1"/>
    </xf>
    <xf numFmtId="4" fontId="0" fillId="0" borderId="0" xfId="0" applyNumberFormat="1" applyFont="1" applyFill="1" applyAlignment="1">
      <alignment horizontal="center" wrapText="1"/>
    </xf>
    <xf numFmtId="49" fontId="0" fillId="0" borderId="0" xfId="0" applyNumberFormat="1" applyFill="1" applyBorder="1" applyAlignment="1">
      <alignment horizontal="center" vertical="top" shrinkToFit="1"/>
    </xf>
    <xf numFmtId="2" fontId="0" fillId="0" borderId="0" xfId="0" applyNumberFormat="1" applyFill="1" applyBorder="1" applyAlignment="1">
      <alignment horizontal="right" vertical="top" shrinkToFit="1"/>
    </xf>
    <xf numFmtId="4" fontId="26" fillId="0" borderId="0" xfId="0" applyNumberFormat="1" applyFont="1" applyFill="1" applyBorder="1" applyAlignment="1">
      <alignment horizontal="right" vertical="top" shrinkToFit="1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 horizontal="right" vertical="top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327"/>
  <sheetViews>
    <sheetView tabSelected="1" zoomScale="82" zoomScaleNormal="82" workbookViewId="0" topLeftCell="A1">
      <pane ySplit="4" topLeftCell="BM5" activePane="bottomLeft" state="frozen"/>
      <selection pane="topLeft" activeCell="B1" sqref="B1"/>
      <selection pane="bottomLeft" activeCell="I14" sqref="I14"/>
    </sheetView>
  </sheetViews>
  <sheetFormatPr defaultColWidth="9.125" defaultRowHeight="12.75"/>
  <cols>
    <col min="1" max="1" width="5.125" style="881" customWidth="1"/>
    <col min="2" max="2" width="61.625" style="2" customWidth="1"/>
    <col min="3" max="3" width="6.375" style="2" customWidth="1"/>
    <col min="4" max="4" width="5.00390625" style="882" customWidth="1"/>
    <col min="5" max="5" width="4.50390625" style="882" customWidth="1"/>
    <col min="6" max="6" width="12.50390625" style="882" customWidth="1"/>
    <col min="7" max="7" width="6.125" style="882" customWidth="1"/>
    <col min="8" max="8" width="15.50390625" style="887" customWidth="1"/>
    <col min="9" max="9" width="14.125" style="888" customWidth="1"/>
    <col min="10" max="10" width="16.50390625" style="884" customWidth="1"/>
    <col min="11" max="11" width="16.125" style="884" customWidth="1"/>
    <col min="12" max="12" width="16.875" style="885" customWidth="1"/>
    <col min="13" max="13" width="16.375" style="884" customWidth="1"/>
    <col min="14" max="14" width="10.50390625" style="2" customWidth="1"/>
    <col min="15" max="15" width="13.625" style="2" customWidth="1"/>
    <col min="16" max="16" width="21.875" style="2" customWidth="1"/>
    <col min="17" max="16384" width="9.125" style="2" customWidth="1"/>
  </cols>
  <sheetData>
    <row r="1" spans="1:16" ht="15" customHeight="1">
      <c r="A1" s="1" t="s">
        <v>407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4"/>
      <c r="N3" s="4"/>
      <c r="O3" s="4"/>
      <c r="P3" s="3" t="s">
        <v>1</v>
      </c>
    </row>
    <row r="4" spans="1:16" s="13" customFormat="1" ht="30" thickBot="1">
      <c r="A4" s="6" t="s">
        <v>2</v>
      </c>
      <c r="B4" s="7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9" t="s">
        <v>9</v>
      </c>
      <c r="I4" s="9" t="s">
        <v>10</v>
      </c>
      <c r="J4" s="10" t="s">
        <v>11</v>
      </c>
      <c r="K4" s="10" t="s">
        <v>12</v>
      </c>
      <c r="L4" s="11" t="s">
        <v>13</v>
      </c>
      <c r="M4" s="10" t="s">
        <v>14</v>
      </c>
      <c r="N4" s="7" t="s">
        <v>15</v>
      </c>
      <c r="O4" s="7" t="s">
        <v>16</v>
      </c>
      <c r="P4" s="12" t="s">
        <v>17</v>
      </c>
    </row>
    <row r="5" spans="1:16" s="13" customFormat="1" ht="18" customHeight="1" thickBot="1">
      <c r="A5" s="14">
        <v>1</v>
      </c>
      <c r="B5" s="15" t="s">
        <v>18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</row>
    <row r="6" spans="1:16" s="13" customFormat="1" ht="17.25" customHeight="1">
      <c r="A6" s="18"/>
      <c r="B6" s="19" t="s">
        <v>19</v>
      </c>
      <c r="C6" s="20">
        <v>903</v>
      </c>
      <c r="D6" s="21" t="s">
        <v>20</v>
      </c>
      <c r="E6" s="21" t="s">
        <v>21</v>
      </c>
      <c r="F6" s="22" t="s">
        <v>22</v>
      </c>
      <c r="G6" s="21" t="s">
        <v>23</v>
      </c>
      <c r="H6" s="23">
        <f>H8+H7</f>
        <v>31858535</v>
      </c>
      <c r="I6" s="24">
        <f>I8+I7</f>
        <v>31858535</v>
      </c>
      <c r="J6" s="25">
        <v>0</v>
      </c>
      <c r="K6" s="25">
        <f>K8+K7</f>
        <v>10208161.08</v>
      </c>
      <c r="L6" s="26">
        <f>L8+L7</f>
        <v>10208161.08</v>
      </c>
      <c r="M6" s="25">
        <f>M8+M7</f>
        <v>10208161.08</v>
      </c>
      <c r="N6" s="27">
        <f>(J6+K6)/I6*100</f>
        <v>32.04215473184816</v>
      </c>
      <c r="O6" s="28">
        <f>J6+K6-M6</f>
        <v>0</v>
      </c>
      <c r="P6" s="29"/>
    </row>
    <row r="7" spans="1:16" s="13" customFormat="1" ht="15" customHeight="1">
      <c r="A7" s="18"/>
      <c r="B7" s="30" t="s">
        <v>24</v>
      </c>
      <c r="C7" s="31">
        <v>903</v>
      </c>
      <c r="D7" s="32" t="s">
        <v>21</v>
      </c>
      <c r="E7" s="32" t="s">
        <v>20</v>
      </c>
      <c r="F7" s="32" t="s">
        <v>25</v>
      </c>
      <c r="G7" s="32" t="s">
        <v>26</v>
      </c>
      <c r="H7" s="33">
        <v>255535</v>
      </c>
      <c r="I7" s="34">
        <v>255535</v>
      </c>
      <c r="J7" s="35">
        <v>0</v>
      </c>
      <c r="K7" s="35">
        <v>151330.5</v>
      </c>
      <c r="L7" s="36">
        <v>151330.5</v>
      </c>
      <c r="M7" s="35">
        <v>151330.5</v>
      </c>
      <c r="N7" s="37">
        <f>(J7+K7)/I7*100</f>
        <v>59.2210460406598</v>
      </c>
      <c r="O7" s="38">
        <f>J7+K7-M7</f>
        <v>0</v>
      </c>
      <c r="P7" s="39"/>
    </row>
    <row r="8" spans="1:16" s="50" customFormat="1" ht="20.25" customHeight="1" thickBot="1">
      <c r="A8" s="40"/>
      <c r="B8" s="41" t="s">
        <v>27</v>
      </c>
      <c r="C8" s="42">
        <v>903</v>
      </c>
      <c r="D8" s="43" t="s">
        <v>20</v>
      </c>
      <c r="E8" s="43" t="s">
        <v>21</v>
      </c>
      <c r="F8" s="43" t="s">
        <v>28</v>
      </c>
      <c r="G8" s="43" t="s">
        <v>29</v>
      </c>
      <c r="H8" s="44">
        <v>31603000</v>
      </c>
      <c r="I8" s="45">
        <v>31603000</v>
      </c>
      <c r="J8" s="46">
        <v>0</v>
      </c>
      <c r="K8" s="46">
        <v>10056830.58</v>
      </c>
      <c r="L8" s="47">
        <v>10056830.58</v>
      </c>
      <c r="M8" s="46">
        <v>10056830.58</v>
      </c>
      <c r="N8" s="48">
        <f>(J8+K8)/I8*100</f>
        <v>31.82239211467266</v>
      </c>
      <c r="O8" s="46">
        <f>J8+K8-M8</f>
        <v>0</v>
      </c>
      <c r="P8" s="49" t="s">
        <v>30</v>
      </c>
    </row>
    <row r="9" spans="1:16" s="50" customFormat="1" ht="15" customHeight="1" thickBot="1">
      <c r="A9" s="51">
        <v>2</v>
      </c>
      <c r="B9" s="52" t="s">
        <v>408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4"/>
    </row>
    <row r="10" spans="1:16" s="13" customFormat="1" ht="12.75" customHeight="1">
      <c r="A10" s="55"/>
      <c r="B10" s="56" t="s">
        <v>19</v>
      </c>
      <c r="C10" s="57">
        <v>902</v>
      </c>
      <c r="D10" s="58" t="s">
        <v>31</v>
      </c>
      <c r="E10" s="58" t="s">
        <v>31</v>
      </c>
      <c r="F10" s="59" t="s">
        <v>32</v>
      </c>
      <c r="G10" s="58" t="s">
        <v>23</v>
      </c>
      <c r="H10" s="60">
        <f aca="true" t="shared" si="0" ref="H10:M10">SUM(H11:H14)</f>
        <v>5952800</v>
      </c>
      <c r="I10" s="61">
        <f t="shared" si="0"/>
        <v>6014050</v>
      </c>
      <c r="J10" s="62">
        <f t="shared" si="0"/>
        <v>1380585.4500000002</v>
      </c>
      <c r="K10" s="62">
        <f t="shared" si="0"/>
        <v>3437352.87</v>
      </c>
      <c r="L10" s="63">
        <f t="shared" si="0"/>
        <v>2832946.8000000007</v>
      </c>
      <c r="M10" s="62">
        <f t="shared" si="0"/>
        <v>2832946.8000000007</v>
      </c>
      <c r="N10" s="64">
        <f>(J10+K10)/I10*100</f>
        <v>80.11137785685187</v>
      </c>
      <c r="O10" s="62">
        <f>SUM(O11:O14)</f>
        <v>1984991.5199999998</v>
      </c>
      <c r="P10" s="65"/>
    </row>
    <row r="11" spans="1:16" s="13" customFormat="1" ht="12">
      <c r="A11" s="55"/>
      <c r="B11" s="66" t="s">
        <v>33</v>
      </c>
      <c r="C11" s="67">
        <v>902</v>
      </c>
      <c r="D11" s="68" t="s">
        <v>21</v>
      </c>
      <c r="E11" s="68" t="s">
        <v>34</v>
      </c>
      <c r="F11" s="68" t="s">
        <v>35</v>
      </c>
      <c r="G11" s="68" t="s">
        <v>36</v>
      </c>
      <c r="H11" s="69">
        <v>200000</v>
      </c>
      <c r="I11" s="70">
        <v>200000</v>
      </c>
      <c r="J11" s="37">
        <v>0</v>
      </c>
      <c r="K11" s="37">
        <v>0</v>
      </c>
      <c r="L11" s="71">
        <v>0</v>
      </c>
      <c r="M11" s="37">
        <v>0</v>
      </c>
      <c r="N11" s="37">
        <f>(J11+K11)/I11*100</f>
        <v>0</v>
      </c>
      <c r="O11" s="37">
        <f>J11+K11-M11</f>
        <v>0</v>
      </c>
      <c r="P11" s="72" t="s">
        <v>37</v>
      </c>
    </row>
    <row r="12" spans="1:16" s="13" customFormat="1" ht="23.25" customHeight="1">
      <c r="A12" s="55"/>
      <c r="B12" s="73" t="s">
        <v>38</v>
      </c>
      <c r="C12" s="74">
        <v>902</v>
      </c>
      <c r="D12" s="75" t="s">
        <v>39</v>
      </c>
      <c r="E12" s="75" t="s">
        <v>40</v>
      </c>
      <c r="F12" s="75" t="s">
        <v>41</v>
      </c>
      <c r="G12" s="75" t="s">
        <v>42</v>
      </c>
      <c r="H12" s="76">
        <v>250000</v>
      </c>
      <c r="I12" s="77">
        <f>40000+100000+110000</f>
        <v>250000</v>
      </c>
      <c r="J12" s="78">
        <v>0</v>
      </c>
      <c r="K12" s="78">
        <v>66440.57</v>
      </c>
      <c r="L12" s="79">
        <v>11271.91</v>
      </c>
      <c r="M12" s="78">
        <v>11271.91</v>
      </c>
      <c r="N12" s="78">
        <f>(J12+K12)/I12*100</f>
        <v>26.576228</v>
      </c>
      <c r="O12" s="78">
        <f>J12+K12-M12</f>
        <v>55168.66</v>
      </c>
      <c r="P12" s="80" t="s">
        <v>43</v>
      </c>
    </row>
    <row r="13" spans="1:16" s="13" customFormat="1" ht="21" customHeight="1">
      <c r="A13" s="55"/>
      <c r="B13" s="81" t="s">
        <v>44</v>
      </c>
      <c r="C13" s="82">
        <v>902</v>
      </c>
      <c r="D13" s="83" t="s">
        <v>39</v>
      </c>
      <c r="E13" s="83" t="s">
        <v>40</v>
      </c>
      <c r="F13" s="83" t="s">
        <v>45</v>
      </c>
      <c r="G13" s="83" t="s">
        <v>42</v>
      </c>
      <c r="H13" s="84">
        <v>0</v>
      </c>
      <c r="I13" s="85">
        <v>31250</v>
      </c>
      <c r="J13" s="85">
        <v>0</v>
      </c>
      <c r="K13" s="85">
        <v>31250</v>
      </c>
      <c r="L13" s="86">
        <v>31250</v>
      </c>
      <c r="M13" s="85">
        <v>31250</v>
      </c>
      <c r="N13" s="87">
        <f>(J13+K13)/I13*100</f>
        <v>100</v>
      </c>
      <c r="O13" s="87">
        <f>J13+K13-M13</f>
        <v>0</v>
      </c>
      <c r="P13" s="88"/>
    </row>
    <row r="14" spans="1:16" s="13" customFormat="1" ht="14.25" customHeight="1">
      <c r="A14" s="55"/>
      <c r="B14" s="89" t="s">
        <v>46</v>
      </c>
      <c r="C14" s="90">
        <v>902</v>
      </c>
      <c r="D14" s="91" t="s">
        <v>39</v>
      </c>
      <c r="E14" s="91" t="s">
        <v>40</v>
      </c>
      <c r="F14" s="92" t="s">
        <v>47</v>
      </c>
      <c r="G14" s="92" t="s">
        <v>23</v>
      </c>
      <c r="H14" s="93">
        <f aca="true" t="shared" si="1" ref="H14:M14">SUM(H15:H20)</f>
        <v>5502800</v>
      </c>
      <c r="I14" s="94">
        <f t="shared" si="1"/>
        <v>5532800</v>
      </c>
      <c r="J14" s="94">
        <f t="shared" si="1"/>
        <v>1380585.4500000002</v>
      </c>
      <c r="K14" s="94">
        <f t="shared" si="1"/>
        <v>3339662.3000000003</v>
      </c>
      <c r="L14" s="95">
        <f t="shared" si="1"/>
        <v>2790424.8900000006</v>
      </c>
      <c r="M14" s="94">
        <f t="shared" si="1"/>
        <v>2790424.8900000006</v>
      </c>
      <c r="N14" s="96">
        <f>(J14+K14)/I14*100</f>
        <v>85.31390525592828</v>
      </c>
      <c r="O14" s="94">
        <f>SUM(O15:O20)</f>
        <v>1929822.8599999999</v>
      </c>
      <c r="P14" s="97"/>
    </row>
    <row r="15" spans="1:16" s="13" customFormat="1" ht="12">
      <c r="A15" s="55"/>
      <c r="B15" s="98"/>
      <c r="C15" s="90">
        <v>902</v>
      </c>
      <c r="D15" s="91" t="s">
        <v>39</v>
      </c>
      <c r="E15" s="91" t="s">
        <v>40</v>
      </c>
      <c r="F15" s="91" t="s">
        <v>47</v>
      </c>
      <c r="G15" s="68" t="s">
        <v>48</v>
      </c>
      <c r="H15" s="69">
        <v>3250000</v>
      </c>
      <c r="I15" s="70">
        <v>3250000</v>
      </c>
      <c r="J15" s="37">
        <v>275594.71</v>
      </c>
      <c r="K15" s="37">
        <v>2096904.52</v>
      </c>
      <c r="L15" s="71">
        <v>2107020.99</v>
      </c>
      <c r="M15" s="37">
        <v>2107020.99</v>
      </c>
      <c r="N15" s="37">
        <f aca="true" t="shared" si="2" ref="N15:N20">(J15+K15)/I15*100</f>
        <v>72.99997630769231</v>
      </c>
      <c r="O15" s="78">
        <f aca="true" t="shared" si="3" ref="O15:O20">J15+K15-M15</f>
        <v>265478.23999999976</v>
      </c>
      <c r="P15" s="99"/>
    </row>
    <row r="16" spans="1:16" s="13" customFormat="1" ht="12">
      <c r="A16" s="55"/>
      <c r="B16" s="98"/>
      <c r="C16" s="90">
        <v>902</v>
      </c>
      <c r="D16" s="91" t="s">
        <v>39</v>
      </c>
      <c r="E16" s="91" t="s">
        <v>40</v>
      </c>
      <c r="F16" s="91" t="s">
        <v>47</v>
      </c>
      <c r="G16" s="68" t="s">
        <v>49</v>
      </c>
      <c r="H16" s="69">
        <v>1040500</v>
      </c>
      <c r="I16" s="70">
        <v>1040500</v>
      </c>
      <c r="J16" s="37">
        <v>1060410.6</v>
      </c>
      <c r="K16" s="37">
        <v>633265.15</v>
      </c>
      <c r="L16" s="71">
        <v>499171.95</v>
      </c>
      <c r="M16" s="37">
        <v>499171.95</v>
      </c>
      <c r="N16" s="37">
        <f t="shared" si="2"/>
        <v>162.77518020182603</v>
      </c>
      <c r="O16" s="78">
        <f t="shared" si="3"/>
        <v>1194503.8</v>
      </c>
      <c r="P16" s="99"/>
    </row>
    <row r="17" spans="1:16" s="13" customFormat="1" ht="12">
      <c r="A17" s="55"/>
      <c r="B17" s="98"/>
      <c r="C17" s="90">
        <v>902</v>
      </c>
      <c r="D17" s="91" t="s">
        <v>39</v>
      </c>
      <c r="E17" s="91" t="s">
        <v>40</v>
      </c>
      <c r="F17" s="91" t="s">
        <v>47</v>
      </c>
      <c r="G17" s="68" t="s">
        <v>26</v>
      </c>
      <c r="H17" s="69">
        <v>125000</v>
      </c>
      <c r="I17" s="70">
        <v>210000</v>
      </c>
      <c r="J17" s="37">
        <v>22020</v>
      </c>
      <c r="K17" s="37">
        <v>90979.12</v>
      </c>
      <c r="L17" s="71">
        <v>85423.12</v>
      </c>
      <c r="M17" s="37">
        <v>85423.12</v>
      </c>
      <c r="N17" s="37">
        <f t="shared" si="2"/>
        <v>53.809104761904756</v>
      </c>
      <c r="O17" s="78">
        <f t="shared" si="3"/>
        <v>27576</v>
      </c>
      <c r="P17" s="100">
        <f>L17-M17</f>
        <v>0</v>
      </c>
    </row>
    <row r="18" spans="1:16" s="13" customFormat="1" ht="12">
      <c r="A18" s="55"/>
      <c r="B18" s="98"/>
      <c r="C18" s="90">
        <v>902</v>
      </c>
      <c r="D18" s="91" t="s">
        <v>39</v>
      </c>
      <c r="E18" s="91" t="s">
        <v>40</v>
      </c>
      <c r="F18" s="91" t="s">
        <v>47</v>
      </c>
      <c r="G18" s="68" t="s">
        <v>42</v>
      </c>
      <c r="H18" s="69">
        <v>996800</v>
      </c>
      <c r="I18" s="70">
        <v>911800</v>
      </c>
      <c r="J18" s="37">
        <v>7439.52</v>
      </c>
      <c r="K18" s="37">
        <v>434340.28</v>
      </c>
      <c r="L18" s="71">
        <v>95818.61</v>
      </c>
      <c r="M18" s="37">
        <v>95818.61</v>
      </c>
      <c r="N18" s="37">
        <f t="shared" si="2"/>
        <v>48.451392849309066</v>
      </c>
      <c r="O18" s="78">
        <f t="shared" si="3"/>
        <v>345961.19000000006</v>
      </c>
      <c r="P18" s="100">
        <f>L18-M18</f>
        <v>0</v>
      </c>
    </row>
    <row r="19" spans="1:16" s="13" customFormat="1" ht="12">
      <c r="A19" s="55"/>
      <c r="B19" s="98"/>
      <c r="C19" s="90">
        <v>902</v>
      </c>
      <c r="D19" s="91" t="s">
        <v>39</v>
      </c>
      <c r="E19" s="91" t="s">
        <v>40</v>
      </c>
      <c r="F19" s="91" t="s">
        <v>47</v>
      </c>
      <c r="G19" s="68" t="s">
        <v>50</v>
      </c>
      <c r="H19" s="69">
        <v>28000</v>
      </c>
      <c r="I19" s="70">
        <v>28000</v>
      </c>
      <c r="J19" s="37">
        <v>0</v>
      </c>
      <c r="K19" s="37">
        <v>11563.87</v>
      </c>
      <c r="L19" s="71">
        <v>2642.87</v>
      </c>
      <c r="M19" s="37">
        <v>2642.87</v>
      </c>
      <c r="N19" s="37">
        <f t="shared" si="2"/>
        <v>41.29953571428572</v>
      </c>
      <c r="O19" s="78">
        <f t="shared" si="3"/>
        <v>8921</v>
      </c>
      <c r="P19" s="99"/>
    </row>
    <row r="20" spans="1:16" s="13" customFormat="1" ht="12" customHeight="1" thickBot="1">
      <c r="A20" s="101"/>
      <c r="B20" s="102"/>
      <c r="C20" s="103">
        <v>902</v>
      </c>
      <c r="D20" s="104" t="s">
        <v>39</v>
      </c>
      <c r="E20" s="104" t="s">
        <v>40</v>
      </c>
      <c r="F20" s="104" t="s">
        <v>47</v>
      </c>
      <c r="G20" s="105">
        <v>853</v>
      </c>
      <c r="H20" s="44">
        <v>62500</v>
      </c>
      <c r="I20" s="106">
        <v>92500</v>
      </c>
      <c r="J20" s="106">
        <v>15120.62</v>
      </c>
      <c r="K20" s="106">
        <v>72609.36</v>
      </c>
      <c r="L20" s="106">
        <v>347.35</v>
      </c>
      <c r="M20" s="106">
        <v>347.35</v>
      </c>
      <c r="N20" s="107">
        <f t="shared" si="2"/>
        <v>94.84322162162162</v>
      </c>
      <c r="O20" s="46">
        <f t="shared" si="3"/>
        <v>87382.62999999999</v>
      </c>
      <c r="P20" s="100">
        <f>L20-M20</f>
        <v>0</v>
      </c>
    </row>
    <row r="21" spans="1:16" s="13" customFormat="1" ht="15" customHeight="1">
      <c r="A21" s="108">
        <v>3</v>
      </c>
      <c r="B21" s="109" t="s">
        <v>51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1"/>
    </row>
    <row r="22" spans="1:16" s="13" customFormat="1" ht="18" customHeight="1">
      <c r="A22" s="108"/>
      <c r="B22" s="112" t="s">
        <v>19</v>
      </c>
      <c r="C22" s="113" t="s">
        <v>23</v>
      </c>
      <c r="D22" s="114" t="s">
        <v>31</v>
      </c>
      <c r="E22" s="114" t="s">
        <v>31</v>
      </c>
      <c r="F22" s="59" t="s">
        <v>52</v>
      </c>
      <c r="G22" s="114" t="s">
        <v>23</v>
      </c>
      <c r="H22" s="115">
        <f aca="true" t="shared" si="4" ref="H22:M22">SUM(H23:H27)</f>
        <v>7034800</v>
      </c>
      <c r="I22" s="116">
        <f t="shared" si="4"/>
        <v>7034800</v>
      </c>
      <c r="J22" s="62">
        <f t="shared" si="4"/>
        <v>686702.67</v>
      </c>
      <c r="K22" s="62">
        <f t="shared" si="4"/>
        <v>3027783.3</v>
      </c>
      <c r="L22" s="117">
        <f t="shared" si="4"/>
        <v>1533883.22</v>
      </c>
      <c r="M22" s="62">
        <f t="shared" si="4"/>
        <v>1533883.22</v>
      </c>
      <c r="N22" s="118">
        <f>(J22+K22)/I22*100</f>
        <v>52.80158597259339</v>
      </c>
      <c r="O22" s="119">
        <f>J22+K22-M22</f>
        <v>2180602.75</v>
      </c>
      <c r="P22" s="120"/>
    </row>
    <row r="23" spans="1:16" s="13" customFormat="1" ht="24.75" customHeight="1">
      <c r="A23" s="108"/>
      <c r="B23" s="121" t="s">
        <v>53</v>
      </c>
      <c r="C23" s="122">
        <v>902</v>
      </c>
      <c r="D23" s="123" t="s">
        <v>21</v>
      </c>
      <c r="E23" s="123" t="s">
        <v>20</v>
      </c>
      <c r="F23" s="123" t="s">
        <v>54</v>
      </c>
      <c r="G23" s="123" t="s">
        <v>42</v>
      </c>
      <c r="H23" s="124">
        <v>5906000</v>
      </c>
      <c r="I23" s="125">
        <v>5906000</v>
      </c>
      <c r="J23" s="126">
        <v>655762.67</v>
      </c>
      <c r="K23" s="126">
        <v>2825022.8</v>
      </c>
      <c r="L23" s="127">
        <v>1348132.72</v>
      </c>
      <c r="M23" s="126">
        <v>1348132.72</v>
      </c>
      <c r="N23" s="126">
        <f>(J23+K23)/I23*100</f>
        <v>58.93642854724009</v>
      </c>
      <c r="O23" s="78">
        <f>J23+K23-M23</f>
        <v>2132652.75</v>
      </c>
      <c r="P23" s="100">
        <f>L23-M23</f>
        <v>0</v>
      </c>
    </row>
    <row r="24" spans="1:16" s="13" customFormat="1" ht="11.25" customHeight="1">
      <c r="A24" s="108"/>
      <c r="B24" s="128" t="s">
        <v>55</v>
      </c>
      <c r="C24" s="122">
        <v>902</v>
      </c>
      <c r="D24" s="123" t="s">
        <v>21</v>
      </c>
      <c r="E24" s="123" t="s">
        <v>20</v>
      </c>
      <c r="F24" s="123" t="s">
        <v>56</v>
      </c>
      <c r="G24" s="123" t="s">
        <v>26</v>
      </c>
      <c r="H24" s="124">
        <v>435000</v>
      </c>
      <c r="I24" s="125">
        <v>435000</v>
      </c>
      <c r="J24" s="126">
        <v>15040</v>
      </c>
      <c r="K24" s="126">
        <v>0</v>
      </c>
      <c r="L24" s="127">
        <v>15040</v>
      </c>
      <c r="M24" s="126">
        <v>15040</v>
      </c>
      <c r="N24" s="126">
        <f>(J24+K24)/I24*100</f>
        <v>3.457471264367816</v>
      </c>
      <c r="O24" s="78">
        <f>J24+K24-M24</f>
        <v>0</v>
      </c>
      <c r="P24" s="129" t="s">
        <v>43</v>
      </c>
    </row>
    <row r="25" spans="1:16" s="13" customFormat="1" ht="12" customHeight="1">
      <c r="A25" s="108"/>
      <c r="B25" s="130"/>
      <c r="C25" s="122">
        <v>902</v>
      </c>
      <c r="D25" s="123" t="s">
        <v>21</v>
      </c>
      <c r="E25" s="123" t="s">
        <v>20</v>
      </c>
      <c r="F25" s="123" t="s">
        <v>56</v>
      </c>
      <c r="G25" s="123" t="s">
        <v>42</v>
      </c>
      <c r="H25" s="124">
        <v>75000</v>
      </c>
      <c r="I25" s="125">
        <v>75000</v>
      </c>
      <c r="J25" s="126">
        <v>0</v>
      </c>
      <c r="K25" s="126">
        <v>4000</v>
      </c>
      <c r="L25" s="127">
        <v>4000</v>
      </c>
      <c r="M25" s="126">
        <v>4000</v>
      </c>
      <c r="N25" s="126">
        <f>(J25+K25)/I25*100</f>
        <v>5.333333333333334</v>
      </c>
      <c r="O25" s="78">
        <f>J25+K25-M25</f>
        <v>0</v>
      </c>
      <c r="P25" s="131"/>
    </row>
    <row r="26" spans="1:16" s="13" customFormat="1" ht="22.5">
      <c r="A26" s="108"/>
      <c r="B26" s="121" t="s">
        <v>57</v>
      </c>
      <c r="C26" s="74">
        <v>902</v>
      </c>
      <c r="D26" s="75" t="s">
        <v>21</v>
      </c>
      <c r="E26" s="75" t="s">
        <v>20</v>
      </c>
      <c r="F26" s="75" t="s">
        <v>58</v>
      </c>
      <c r="G26" s="75" t="s">
        <v>59</v>
      </c>
      <c r="H26" s="76">
        <v>320000</v>
      </c>
      <c r="I26" s="77">
        <v>320000</v>
      </c>
      <c r="J26" s="78">
        <v>0</v>
      </c>
      <c r="K26" s="78">
        <v>162710.5</v>
      </c>
      <c r="L26" s="79">
        <v>162710.5</v>
      </c>
      <c r="M26" s="78">
        <v>162710.5</v>
      </c>
      <c r="N26" s="126">
        <f>(J26+K26)/I26*100</f>
        <v>50.84703124999999</v>
      </c>
      <c r="O26" s="78">
        <f>J26+K26-M26</f>
        <v>0</v>
      </c>
      <c r="P26" s="132"/>
    </row>
    <row r="27" spans="1:16" s="13" customFormat="1" ht="14.25" customHeight="1">
      <c r="A27" s="108"/>
      <c r="B27" s="128" t="s">
        <v>60</v>
      </c>
      <c r="C27" s="133" t="s">
        <v>23</v>
      </c>
      <c r="D27" s="75" t="s">
        <v>61</v>
      </c>
      <c r="E27" s="75" t="s">
        <v>62</v>
      </c>
      <c r="F27" s="75" t="s">
        <v>63</v>
      </c>
      <c r="G27" s="75"/>
      <c r="H27" s="134">
        <f>H28+H31+H34+H37+H40</f>
        <v>298800</v>
      </c>
      <c r="I27" s="135">
        <f>I28+I31+I34+I37+I40</f>
        <v>298800</v>
      </c>
      <c r="J27" s="136">
        <f aca="true" t="shared" si="5" ref="J27:O27">J28+J31+J34+J37+J40</f>
        <v>15900</v>
      </c>
      <c r="K27" s="136">
        <f t="shared" si="5"/>
        <v>36050</v>
      </c>
      <c r="L27" s="137">
        <f t="shared" si="5"/>
        <v>4000</v>
      </c>
      <c r="M27" s="136">
        <f t="shared" si="5"/>
        <v>4000</v>
      </c>
      <c r="N27" s="136">
        <f t="shared" si="5"/>
        <v>66.19759734879867</v>
      </c>
      <c r="O27" s="136">
        <f t="shared" si="5"/>
        <v>47950</v>
      </c>
      <c r="P27" s="138"/>
    </row>
    <row r="28" spans="1:16" s="13" customFormat="1" ht="11.25">
      <c r="A28" s="108"/>
      <c r="B28" s="139"/>
      <c r="C28" s="140">
        <v>902</v>
      </c>
      <c r="D28" s="92" t="s">
        <v>61</v>
      </c>
      <c r="E28" s="92" t="s">
        <v>62</v>
      </c>
      <c r="F28" s="92" t="s">
        <v>63</v>
      </c>
      <c r="G28" s="92"/>
      <c r="H28" s="93">
        <f aca="true" t="shared" si="6" ref="H28:M28">H29+H30</f>
        <v>170000</v>
      </c>
      <c r="I28" s="141">
        <f t="shared" si="6"/>
        <v>170000</v>
      </c>
      <c r="J28" s="94">
        <f t="shared" si="6"/>
        <v>0</v>
      </c>
      <c r="K28" s="94">
        <f t="shared" si="6"/>
        <v>21550</v>
      </c>
      <c r="L28" s="142">
        <f t="shared" si="6"/>
        <v>4000</v>
      </c>
      <c r="M28" s="94">
        <f t="shared" si="6"/>
        <v>4000</v>
      </c>
      <c r="N28" s="143">
        <f aca="true" t="shared" si="7" ref="N28:N41">(J28+K28)/I28*100</f>
        <v>12.676470588235295</v>
      </c>
      <c r="O28" s="94">
        <f>O29+O30</f>
        <v>17550</v>
      </c>
      <c r="P28" s="144" t="s">
        <v>43</v>
      </c>
    </row>
    <row r="29" spans="1:16" s="13" customFormat="1" ht="12">
      <c r="A29" s="108"/>
      <c r="B29" s="139"/>
      <c r="C29" s="90">
        <v>902</v>
      </c>
      <c r="D29" s="91" t="s">
        <v>61</v>
      </c>
      <c r="E29" s="91" t="s">
        <v>62</v>
      </c>
      <c r="F29" s="91" t="s">
        <v>63</v>
      </c>
      <c r="G29" s="91" t="s">
        <v>64</v>
      </c>
      <c r="H29" s="145">
        <v>20000</v>
      </c>
      <c r="I29" s="146">
        <v>20000</v>
      </c>
      <c r="J29" s="147">
        <v>0</v>
      </c>
      <c r="K29" s="147">
        <v>0</v>
      </c>
      <c r="L29" s="148">
        <v>0</v>
      </c>
      <c r="M29" s="147">
        <v>0</v>
      </c>
      <c r="N29" s="149">
        <f t="shared" si="7"/>
        <v>0</v>
      </c>
      <c r="O29" s="37">
        <f>J29+K29-M29</f>
        <v>0</v>
      </c>
      <c r="P29" s="150"/>
    </row>
    <row r="30" spans="1:16" s="13" customFormat="1" ht="12" thickBot="1">
      <c r="A30" s="108"/>
      <c r="B30" s="139"/>
      <c r="C30" s="103">
        <v>902</v>
      </c>
      <c r="D30" s="104" t="s">
        <v>61</v>
      </c>
      <c r="E30" s="104" t="s">
        <v>62</v>
      </c>
      <c r="F30" s="104" t="s">
        <v>63</v>
      </c>
      <c r="G30" s="104" t="s">
        <v>42</v>
      </c>
      <c r="H30" s="151">
        <v>150000</v>
      </c>
      <c r="I30" s="152">
        <v>150000</v>
      </c>
      <c r="J30" s="107">
        <v>0</v>
      </c>
      <c r="K30" s="107">
        <v>21550</v>
      </c>
      <c r="L30" s="153">
        <v>4000</v>
      </c>
      <c r="M30" s="107">
        <v>4000</v>
      </c>
      <c r="N30" s="154">
        <f t="shared" si="7"/>
        <v>14.366666666666667</v>
      </c>
      <c r="O30" s="107">
        <f>J30+K30-M30</f>
        <v>17550</v>
      </c>
      <c r="P30" s="155"/>
    </row>
    <row r="31" spans="1:16" s="13" customFormat="1" ht="11.25">
      <c r="A31" s="108"/>
      <c r="B31" s="139"/>
      <c r="C31" s="156">
        <v>903</v>
      </c>
      <c r="D31" s="157" t="s">
        <v>65</v>
      </c>
      <c r="E31" s="157" t="s">
        <v>62</v>
      </c>
      <c r="F31" s="157" t="s">
        <v>63</v>
      </c>
      <c r="G31" s="157"/>
      <c r="H31" s="158">
        <f aca="true" t="shared" si="8" ref="H31:M31">H32+H33</f>
        <v>20000</v>
      </c>
      <c r="I31" s="159">
        <f t="shared" si="8"/>
        <v>20000</v>
      </c>
      <c r="J31" s="160">
        <f t="shared" si="8"/>
        <v>0</v>
      </c>
      <c r="K31" s="160">
        <f t="shared" si="8"/>
        <v>0</v>
      </c>
      <c r="L31" s="161">
        <f t="shared" si="8"/>
        <v>0</v>
      </c>
      <c r="M31" s="160">
        <f t="shared" si="8"/>
        <v>0</v>
      </c>
      <c r="N31" s="149">
        <f t="shared" si="7"/>
        <v>0</v>
      </c>
      <c r="O31" s="160">
        <f>O32+O33</f>
        <v>0</v>
      </c>
      <c r="P31" s="144" t="s">
        <v>43</v>
      </c>
    </row>
    <row r="32" spans="1:16" s="13" customFormat="1" ht="12">
      <c r="A32" s="108"/>
      <c r="B32" s="139"/>
      <c r="C32" s="90">
        <v>903</v>
      </c>
      <c r="D32" s="91" t="s">
        <v>65</v>
      </c>
      <c r="E32" s="91" t="s">
        <v>62</v>
      </c>
      <c r="F32" s="91" t="s">
        <v>63</v>
      </c>
      <c r="G32" s="91" t="s">
        <v>64</v>
      </c>
      <c r="H32" s="145">
        <v>9000</v>
      </c>
      <c r="I32" s="146">
        <v>9000</v>
      </c>
      <c r="J32" s="147">
        <v>0</v>
      </c>
      <c r="K32" s="147">
        <v>0</v>
      </c>
      <c r="L32" s="148">
        <v>0</v>
      </c>
      <c r="M32" s="147">
        <v>0</v>
      </c>
      <c r="N32" s="149">
        <f t="shared" si="7"/>
        <v>0</v>
      </c>
      <c r="O32" s="37">
        <f>J32+K32-M32</f>
        <v>0</v>
      </c>
      <c r="P32" s="150"/>
    </row>
    <row r="33" spans="1:16" s="13" customFormat="1" ht="12" customHeight="1" thickBot="1">
      <c r="A33" s="108"/>
      <c r="B33" s="139"/>
      <c r="C33" s="103">
        <v>903</v>
      </c>
      <c r="D33" s="104" t="s">
        <v>65</v>
      </c>
      <c r="E33" s="104" t="s">
        <v>62</v>
      </c>
      <c r="F33" s="104" t="s">
        <v>63</v>
      </c>
      <c r="G33" s="104" t="s">
        <v>42</v>
      </c>
      <c r="H33" s="151">
        <v>11000</v>
      </c>
      <c r="I33" s="152">
        <v>11000</v>
      </c>
      <c r="J33" s="107">
        <v>0</v>
      </c>
      <c r="K33" s="107">
        <v>0</v>
      </c>
      <c r="L33" s="153">
        <v>0</v>
      </c>
      <c r="M33" s="107">
        <v>0</v>
      </c>
      <c r="N33" s="162">
        <f t="shared" si="7"/>
        <v>0</v>
      </c>
      <c r="O33" s="107">
        <f>J33+K33-M33</f>
        <v>0</v>
      </c>
      <c r="P33" s="155"/>
    </row>
    <row r="34" spans="1:16" s="13" customFormat="1" ht="11.25">
      <c r="A34" s="108"/>
      <c r="B34" s="139"/>
      <c r="C34" s="156">
        <v>904</v>
      </c>
      <c r="D34" s="157" t="s">
        <v>65</v>
      </c>
      <c r="E34" s="157" t="s">
        <v>62</v>
      </c>
      <c r="F34" s="157" t="s">
        <v>63</v>
      </c>
      <c r="G34" s="157"/>
      <c r="H34" s="158">
        <f aca="true" t="shared" si="9" ref="H34:M34">H35+H36</f>
        <v>50000</v>
      </c>
      <c r="I34" s="159">
        <f t="shared" si="9"/>
        <v>50000</v>
      </c>
      <c r="J34" s="160">
        <f t="shared" si="9"/>
        <v>0</v>
      </c>
      <c r="K34" s="160">
        <f t="shared" si="9"/>
        <v>0</v>
      </c>
      <c r="L34" s="161">
        <f t="shared" si="9"/>
        <v>0</v>
      </c>
      <c r="M34" s="160">
        <f t="shared" si="9"/>
        <v>0</v>
      </c>
      <c r="N34" s="149">
        <f t="shared" si="7"/>
        <v>0</v>
      </c>
      <c r="O34" s="160">
        <f>O35+O36</f>
        <v>0</v>
      </c>
      <c r="P34" s="144" t="s">
        <v>43</v>
      </c>
    </row>
    <row r="35" spans="1:16" s="13" customFormat="1" ht="12.75" customHeight="1">
      <c r="A35" s="108"/>
      <c r="B35" s="139"/>
      <c r="C35" s="90">
        <v>904</v>
      </c>
      <c r="D35" s="91" t="s">
        <v>65</v>
      </c>
      <c r="E35" s="91" t="s">
        <v>62</v>
      </c>
      <c r="F35" s="91" t="s">
        <v>63</v>
      </c>
      <c r="G35" s="91" t="s">
        <v>64</v>
      </c>
      <c r="H35" s="145">
        <v>30000</v>
      </c>
      <c r="I35" s="146">
        <v>30000</v>
      </c>
      <c r="J35" s="147">
        <v>0</v>
      </c>
      <c r="K35" s="147">
        <v>0</v>
      </c>
      <c r="L35" s="148">
        <v>0</v>
      </c>
      <c r="M35" s="147">
        <v>0</v>
      </c>
      <c r="N35" s="149">
        <f t="shared" si="7"/>
        <v>0</v>
      </c>
      <c r="O35" s="37">
        <f>J35+K35-M35</f>
        <v>0</v>
      </c>
      <c r="P35" s="150"/>
    </row>
    <row r="36" spans="1:16" s="13" customFormat="1" ht="13.5" customHeight="1" thickBot="1">
      <c r="A36" s="108"/>
      <c r="B36" s="139"/>
      <c r="C36" s="103">
        <v>904</v>
      </c>
      <c r="D36" s="104" t="s">
        <v>65</v>
      </c>
      <c r="E36" s="104" t="s">
        <v>62</v>
      </c>
      <c r="F36" s="104" t="s">
        <v>63</v>
      </c>
      <c r="G36" s="104" t="s">
        <v>42</v>
      </c>
      <c r="H36" s="151">
        <v>20000</v>
      </c>
      <c r="I36" s="152">
        <v>20000</v>
      </c>
      <c r="J36" s="107">
        <v>0</v>
      </c>
      <c r="K36" s="107">
        <v>0</v>
      </c>
      <c r="L36" s="153">
        <v>0</v>
      </c>
      <c r="M36" s="107">
        <v>0</v>
      </c>
      <c r="N36" s="162">
        <f t="shared" si="7"/>
        <v>0</v>
      </c>
      <c r="O36" s="107">
        <f>J36+K36-M36</f>
        <v>0</v>
      </c>
      <c r="P36" s="155"/>
    </row>
    <row r="37" spans="1:16" s="13" customFormat="1" ht="12">
      <c r="A37" s="108"/>
      <c r="B37" s="139"/>
      <c r="C37" s="156">
        <v>905</v>
      </c>
      <c r="D37" s="157" t="s">
        <v>65</v>
      </c>
      <c r="E37" s="157" t="s">
        <v>62</v>
      </c>
      <c r="F37" s="157" t="s">
        <v>63</v>
      </c>
      <c r="G37" s="157"/>
      <c r="H37" s="158">
        <f aca="true" t="shared" si="10" ref="H37:M37">H38+H39</f>
        <v>56800</v>
      </c>
      <c r="I37" s="159">
        <f t="shared" si="10"/>
        <v>56800</v>
      </c>
      <c r="J37" s="160">
        <f t="shared" si="10"/>
        <v>15900</v>
      </c>
      <c r="K37" s="160">
        <f t="shared" si="10"/>
        <v>14500</v>
      </c>
      <c r="L37" s="161">
        <f t="shared" si="10"/>
        <v>0</v>
      </c>
      <c r="M37" s="160">
        <f t="shared" si="10"/>
        <v>0</v>
      </c>
      <c r="N37" s="149">
        <f t="shared" si="7"/>
        <v>53.52112676056338</v>
      </c>
      <c r="O37" s="160">
        <f>O38+O39</f>
        <v>30400</v>
      </c>
      <c r="P37" s="163"/>
    </row>
    <row r="38" spans="1:16" s="13" customFormat="1" ht="12">
      <c r="A38" s="108"/>
      <c r="B38" s="139"/>
      <c r="C38" s="90">
        <v>905</v>
      </c>
      <c r="D38" s="91" t="s">
        <v>65</v>
      </c>
      <c r="E38" s="91" t="s">
        <v>62</v>
      </c>
      <c r="F38" s="91" t="s">
        <v>63</v>
      </c>
      <c r="G38" s="91" t="s">
        <v>64</v>
      </c>
      <c r="H38" s="145">
        <v>2000</v>
      </c>
      <c r="I38" s="146">
        <v>2000</v>
      </c>
      <c r="J38" s="147">
        <v>0</v>
      </c>
      <c r="K38" s="147">
        <v>0</v>
      </c>
      <c r="L38" s="148">
        <v>0</v>
      </c>
      <c r="M38" s="147">
        <v>0</v>
      </c>
      <c r="N38" s="149">
        <f t="shared" si="7"/>
        <v>0</v>
      </c>
      <c r="O38" s="37">
        <f>J38+K38-M38</f>
        <v>0</v>
      </c>
      <c r="P38" s="164"/>
    </row>
    <row r="39" spans="1:16" s="13" customFormat="1" ht="12" thickBot="1">
      <c r="A39" s="108"/>
      <c r="B39" s="139"/>
      <c r="C39" s="103">
        <v>905</v>
      </c>
      <c r="D39" s="104" t="s">
        <v>65</v>
      </c>
      <c r="E39" s="104" t="s">
        <v>62</v>
      </c>
      <c r="F39" s="104" t="s">
        <v>63</v>
      </c>
      <c r="G39" s="104" t="s">
        <v>42</v>
      </c>
      <c r="H39" s="151">
        <v>54800</v>
      </c>
      <c r="I39" s="152">
        <v>54800</v>
      </c>
      <c r="J39" s="107">
        <v>15900</v>
      </c>
      <c r="K39" s="107">
        <v>14500</v>
      </c>
      <c r="L39" s="153">
        <v>0</v>
      </c>
      <c r="M39" s="107">
        <v>0</v>
      </c>
      <c r="N39" s="162">
        <f t="shared" si="7"/>
        <v>55.47445255474452</v>
      </c>
      <c r="O39" s="107">
        <f>J39+K39-M39</f>
        <v>30400</v>
      </c>
      <c r="P39" s="165"/>
    </row>
    <row r="40" spans="1:16" s="13" customFormat="1" ht="12">
      <c r="A40" s="108"/>
      <c r="B40" s="139"/>
      <c r="C40" s="156">
        <v>907</v>
      </c>
      <c r="D40" s="157" t="s">
        <v>65</v>
      </c>
      <c r="E40" s="157" t="s">
        <v>62</v>
      </c>
      <c r="F40" s="157" t="s">
        <v>63</v>
      </c>
      <c r="G40" s="32"/>
      <c r="H40" s="158">
        <f aca="true" t="shared" si="11" ref="H40:M40">H41</f>
        <v>2000</v>
      </c>
      <c r="I40" s="159">
        <f t="shared" si="11"/>
        <v>2000</v>
      </c>
      <c r="J40" s="160">
        <f t="shared" si="11"/>
        <v>0</v>
      </c>
      <c r="K40" s="160">
        <f t="shared" si="11"/>
        <v>0</v>
      </c>
      <c r="L40" s="161">
        <f t="shared" si="11"/>
        <v>0</v>
      </c>
      <c r="M40" s="160">
        <f t="shared" si="11"/>
        <v>0</v>
      </c>
      <c r="N40" s="149">
        <f t="shared" si="7"/>
        <v>0</v>
      </c>
      <c r="O40" s="160">
        <f>O41</f>
        <v>0</v>
      </c>
      <c r="P40" s="129" t="s">
        <v>43</v>
      </c>
    </row>
    <row r="41" spans="1:16" s="13" customFormat="1" ht="12" thickBot="1">
      <c r="A41" s="108"/>
      <c r="B41" s="139"/>
      <c r="C41" s="90">
        <v>907</v>
      </c>
      <c r="D41" s="91" t="s">
        <v>65</v>
      </c>
      <c r="E41" s="91" t="s">
        <v>62</v>
      </c>
      <c r="F41" s="91" t="s">
        <v>63</v>
      </c>
      <c r="G41" s="91" t="s">
        <v>64</v>
      </c>
      <c r="H41" s="145">
        <v>2000</v>
      </c>
      <c r="I41" s="146">
        <v>2000</v>
      </c>
      <c r="J41" s="147">
        <v>0</v>
      </c>
      <c r="K41" s="147">
        <v>0</v>
      </c>
      <c r="L41" s="148">
        <v>0</v>
      </c>
      <c r="M41" s="147">
        <v>0</v>
      </c>
      <c r="N41" s="149">
        <f t="shared" si="7"/>
        <v>0</v>
      </c>
      <c r="O41" s="147">
        <v>0</v>
      </c>
      <c r="P41" s="131"/>
    </row>
    <row r="42" spans="1:16" s="13" customFormat="1" ht="13.5" customHeight="1" thickBot="1">
      <c r="A42" s="51">
        <v>4</v>
      </c>
      <c r="B42" s="166" t="s">
        <v>66</v>
      </c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8"/>
    </row>
    <row r="43" spans="1:16" s="13" customFormat="1" ht="12.75">
      <c r="A43" s="108"/>
      <c r="B43" s="169" t="s">
        <v>19</v>
      </c>
      <c r="C43" s="57">
        <v>902</v>
      </c>
      <c r="D43" s="58" t="s">
        <v>61</v>
      </c>
      <c r="E43" s="58" t="s">
        <v>61</v>
      </c>
      <c r="F43" s="59" t="s">
        <v>67</v>
      </c>
      <c r="G43" s="58" t="s">
        <v>23</v>
      </c>
      <c r="H43" s="60">
        <f>H44+H45</f>
        <v>200000</v>
      </c>
      <c r="I43" s="61">
        <f>I44+I45</f>
        <v>200000</v>
      </c>
      <c r="J43" s="62">
        <f>J44</f>
        <v>18450</v>
      </c>
      <c r="K43" s="62">
        <f>K44+K45</f>
        <v>116230.39</v>
      </c>
      <c r="L43" s="117">
        <f>L44+L45</f>
        <v>98680.39</v>
      </c>
      <c r="M43" s="62">
        <f>M44+M45</f>
        <v>98680.39</v>
      </c>
      <c r="N43" s="62">
        <f>(J43+K43)/I43*100</f>
        <v>67.34019500000001</v>
      </c>
      <c r="O43" s="62">
        <f>O44</f>
        <v>36000</v>
      </c>
      <c r="P43" s="170"/>
    </row>
    <row r="44" spans="1:16" s="13" customFormat="1" ht="12">
      <c r="A44" s="108"/>
      <c r="B44" s="171" t="s">
        <v>68</v>
      </c>
      <c r="C44" s="67">
        <v>902</v>
      </c>
      <c r="D44" s="68" t="s">
        <v>61</v>
      </c>
      <c r="E44" s="68" t="s">
        <v>61</v>
      </c>
      <c r="F44" s="68" t="s">
        <v>69</v>
      </c>
      <c r="G44" s="68" t="s">
        <v>42</v>
      </c>
      <c r="H44" s="69">
        <v>155000</v>
      </c>
      <c r="I44" s="70">
        <v>155000</v>
      </c>
      <c r="J44" s="37">
        <v>18450</v>
      </c>
      <c r="K44" s="37">
        <v>71230.39</v>
      </c>
      <c r="L44" s="71">
        <v>53680.39</v>
      </c>
      <c r="M44" s="37">
        <v>53680.39</v>
      </c>
      <c r="N44" s="149">
        <f>(J44+K44)/I44*100</f>
        <v>57.85831612903226</v>
      </c>
      <c r="O44" s="37">
        <f>J44+K44-M44</f>
        <v>36000</v>
      </c>
      <c r="P44" s="172"/>
    </row>
    <row r="45" spans="1:16" s="13" customFormat="1" ht="12" thickBot="1">
      <c r="A45" s="173"/>
      <c r="B45" s="174"/>
      <c r="C45" s="103">
        <v>902</v>
      </c>
      <c r="D45" s="104" t="s">
        <v>61</v>
      </c>
      <c r="E45" s="104" t="s">
        <v>61</v>
      </c>
      <c r="F45" s="104" t="s">
        <v>69</v>
      </c>
      <c r="G45" s="104" t="s">
        <v>70</v>
      </c>
      <c r="H45" s="151">
        <v>45000</v>
      </c>
      <c r="I45" s="152">
        <v>45000</v>
      </c>
      <c r="J45" s="107">
        <v>0</v>
      </c>
      <c r="K45" s="107">
        <v>45000</v>
      </c>
      <c r="L45" s="153">
        <v>45000</v>
      </c>
      <c r="M45" s="107">
        <v>45000</v>
      </c>
      <c r="N45" s="154">
        <f>(J45+K45)/I45*100</f>
        <v>100</v>
      </c>
      <c r="O45" s="107">
        <f>J45+K45-M45</f>
        <v>0</v>
      </c>
      <c r="P45" s="175"/>
    </row>
    <row r="46" spans="1:16" s="13" customFormat="1" ht="17.25" customHeight="1" thickBot="1">
      <c r="A46" s="14">
        <v>5</v>
      </c>
      <c r="B46" s="176" t="s">
        <v>71</v>
      </c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8"/>
    </row>
    <row r="47" spans="1:16" s="13" customFormat="1" ht="12.75">
      <c r="A47" s="18"/>
      <c r="B47" s="19" t="s">
        <v>19</v>
      </c>
      <c r="C47" s="179" t="s">
        <v>23</v>
      </c>
      <c r="D47" s="180" t="s">
        <v>31</v>
      </c>
      <c r="E47" s="181" t="s">
        <v>31</v>
      </c>
      <c r="F47" s="22" t="s">
        <v>72</v>
      </c>
      <c r="G47" s="181" t="s">
        <v>23</v>
      </c>
      <c r="H47" s="182">
        <f aca="true" t="shared" si="12" ref="H47:M47">SUM(H48:H50)</f>
        <v>99991316</v>
      </c>
      <c r="I47" s="183">
        <f t="shared" si="12"/>
        <v>100031999</v>
      </c>
      <c r="J47" s="25">
        <f t="shared" si="12"/>
        <v>35650465.940000005</v>
      </c>
      <c r="K47" s="25">
        <f t="shared" si="12"/>
        <v>35837465.099999994</v>
      </c>
      <c r="L47" s="26">
        <f t="shared" si="12"/>
        <v>41483976.59</v>
      </c>
      <c r="M47" s="25">
        <f t="shared" si="12"/>
        <v>41483926.59</v>
      </c>
      <c r="N47" s="25">
        <f>(J47+K47)/I47*100</f>
        <v>71.46506293451158</v>
      </c>
      <c r="O47" s="25">
        <f>SUM(O48:O50)</f>
        <v>30004004.45</v>
      </c>
      <c r="P47" s="184"/>
    </row>
    <row r="48" spans="1:16" s="13" customFormat="1" ht="12">
      <c r="A48" s="18"/>
      <c r="B48" s="185" t="s">
        <v>73</v>
      </c>
      <c r="C48" s="67">
        <v>904</v>
      </c>
      <c r="D48" s="68" t="s">
        <v>31</v>
      </c>
      <c r="E48" s="68" t="s">
        <v>31</v>
      </c>
      <c r="F48" s="68" t="s">
        <v>72</v>
      </c>
      <c r="G48" s="68" t="s">
        <v>23</v>
      </c>
      <c r="H48" s="69">
        <f aca="true" t="shared" si="13" ref="H48:M48">H67+H77</f>
        <v>5010400</v>
      </c>
      <c r="I48" s="70">
        <f t="shared" si="13"/>
        <v>5010400</v>
      </c>
      <c r="J48" s="37">
        <f t="shared" si="13"/>
        <v>4297651.71</v>
      </c>
      <c r="K48" s="37">
        <f t="shared" si="13"/>
        <v>206340.47</v>
      </c>
      <c r="L48" s="71">
        <f t="shared" si="13"/>
        <v>3631787.18</v>
      </c>
      <c r="M48" s="37">
        <f t="shared" si="13"/>
        <v>3631787.18</v>
      </c>
      <c r="N48" s="149">
        <f>(J48+K48)/I48*100</f>
        <v>89.89286643780935</v>
      </c>
      <c r="O48" s="37">
        <f>O67+O77</f>
        <v>872204.9999999995</v>
      </c>
      <c r="P48" s="186"/>
    </row>
    <row r="49" spans="1:16" s="13" customFormat="1" ht="12">
      <c r="A49" s="18"/>
      <c r="B49" s="185" t="s">
        <v>74</v>
      </c>
      <c r="C49" s="67">
        <v>905</v>
      </c>
      <c r="D49" s="68" t="s">
        <v>31</v>
      </c>
      <c r="E49" s="68" t="s">
        <v>31</v>
      </c>
      <c r="F49" s="68" t="s">
        <v>72</v>
      </c>
      <c r="G49" s="68" t="s">
        <v>23</v>
      </c>
      <c r="H49" s="187">
        <f aca="true" t="shared" si="14" ref="H49:M49">H52+H70+H81</f>
        <v>94980916</v>
      </c>
      <c r="I49" s="187">
        <f t="shared" si="14"/>
        <v>95021599</v>
      </c>
      <c r="J49" s="187">
        <f t="shared" si="14"/>
        <v>31352814.230000004</v>
      </c>
      <c r="K49" s="187">
        <f t="shared" si="14"/>
        <v>35631124.629999995</v>
      </c>
      <c r="L49" s="188">
        <f t="shared" si="14"/>
        <v>37852189.410000004</v>
      </c>
      <c r="M49" s="187">
        <f t="shared" si="14"/>
        <v>37852139.410000004</v>
      </c>
      <c r="N49" s="149">
        <f>(J49+K49)/I49*100</f>
        <v>70.4933820993688</v>
      </c>
      <c r="O49" s="187">
        <f>O52+O70+O81</f>
        <v>29131799.45</v>
      </c>
      <c r="P49" s="186"/>
    </row>
    <row r="50" spans="1:16" s="13" customFormat="1" ht="12.75" customHeight="1">
      <c r="A50" s="18"/>
      <c r="B50" s="189"/>
      <c r="C50" s="190" t="s">
        <v>75</v>
      </c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2"/>
    </row>
    <row r="51" spans="1:16" s="13" customFormat="1" ht="12" customHeight="1">
      <c r="A51" s="18"/>
      <c r="B51" s="193" t="s">
        <v>76</v>
      </c>
      <c r="C51" s="194" t="s">
        <v>23</v>
      </c>
      <c r="D51" s="68" t="s">
        <v>31</v>
      </c>
      <c r="E51" s="68" t="s">
        <v>31</v>
      </c>
      <c r="F51" s="68" t="s">
        <v>77</v>
      </c>
      <c r="G51" s="68" t="s">
        <v>23</v>
      </c>
      <c r="H51" s="187">
        <f>H57+H53+H63+H67</f>
        <v>25324499</v>
      </c>
      <c r="I51" s="187">
        <f>I57+I53+I63+I67</f>
        <v>25365182</v>
      </c>
      <c r="J51" s="187">
        <f>J57+J53+J63</f>
        <v>8762639.200000001</v>
      </c>
      <c r="K51" s="187">
        <f>K57+K53+K63+K67</f>
        <v>2650868.96</v>
      </c>
      <c r="L51" s="188">
        <f>L57+L53+L63+L67</f>
        <v>3645292.15</v>
      </c>
      <c r="M51" s="187">
        <f>M57+M53+M63+M67</f>
        <v>3645292.15</v>
      </c>
      <c r="N51" s="195">
        <f aca="true" t="shared" si="15" ref="N51:N111">(J51+K51)/I51*100</f>
        <v>44.99675247747089</v>
      </c>
      <c r="O51" s="187">
        <f>O57+O53+O63</f>
        <v>7768216.01</v>
      </c>
      <c r="P51" s="196"/>
    </row>
    <row r="52" spans="1:16" s="13" customFormat="1" ht="12" customHeight="1">
      <c r="A52" s="18"/>
      <c r="B52" s="197"/>
      <c r="C52" s="198" t="s">
        <v>78</v>
      </c>
      <c r="D52" s="68" t="s">
        <v>31</v>
      </c>
      <c r="E52" s="68" t="s">
        <v>31</v>
      </c>
      <c r="F52" s="68" t="s">
        <v>77</v>
      </c>
      <c r="G52" s="68" t="s">
        <v>23</v>
      </c>
      <c r="H52" s="187">
        <f aca="true" t="shared" si="16" ref="H52:M52">H53+H57+H63</f>
        <v>25279099</v>
      </c>
      <c r="I52" s="187">
        <f t="shared" si="16"/>
        <v>25319782</v>
      </c>
      <c r="J52" s="187">
        <f t="shared" si="16"/>
        <v>8762639.200000001</v>
      </c>
      <c r="K52" s="187">
        <f t="shared" si="16"/>
        <v>2605532.96</v>
      </c>
      <c r="L52" s="188">
        <f t="shared" si="16"/>
        <v>3599956.15</v>
      </c>
      <c r="M52" s="187">
        <f t="shared" si="16"/>
        <v>3599956.15</v>
      </c>
      <c r="N52" s="195">
        <f t="shared" si="15"/>
        <v>44.89838087863474</v>
      </c>
      <c r="O52" s="187">
        <f>O53+O57+O63</f>
        <v>7768216.01</v>
      </c>
      <c r="P52" s="196"/>
    </row>
    <row r="53" spans="1:16" s="13" customFormat="1" ht="12">
      <c r="A53" s="18"/>
      <c r="B53" s="199" t="s">
        <v>79</v>
      </c>
      <c r="C53" s="67">
        <v>905</v>
      </c>
      <c r="D53" s="68" t="s">
        <v>31</v>
      </c>
      <c r="E53" s="68" t="s">
        <v>31</v>
      </c>
      <c r="F53" s="68" t="s">
        <v>80</v>
      </c>
      <c r="G53" s="68" t="s">
        <v>23</v>
      </c>
      <c r="H53" s="69">
        <f aca="true" t="shared" si="17" ref="H53:M53">SUM(H54:H56)</f>
        <v>2668400</v>
      </c>
      <c r="I53" s="70">
        <f t="shared" si="17"/>
        <v>2709083</v>
      </c>
      <c r="J53" s="37">
        <f t="shared" si="17"/>
        <v>1442225</v>
      </c>
      <c r="K53" s="37">
        <f t="shared" si="17"/>
        <v>1394108</v>
      </c>
      <c r="L53" s="37">
        <f t="shared" si="17"/>
        <v>2098650</v>
      </c>
      <c r="M53" s="37">
        <f t="shared" si="17"/>
        <v>2098650</v>
      </c>
      <c r="N53" s="149">
        <f t="shared" si="15"/>
        <v>104.69716136419594</v>
      </c>
      <c r="O53" s="37">
        <f aca="true" t="shared" si="18" ref="O53:O66">J53+K53-M53</f>
        <v>737683</v>
      </c>
      <c r="P53" s="196"/>
    </row>
    <row r="54" spans="1:16" s="13" customFormat="1" ht="12">
      <c r="A54" s="18"/>
      <c r="B54" s="98"/>
      <c r="C54" s="67">
        <v>905</v>
      </c>
      <c r="D54" s="68" t="s">
        <v>81</v>
      </c>
      <c r="E54" s="68" t="s">
        <v>82</v>
      </c>
      <c r="F54" s="68" t="s">
        <v>80</v>
      </c>
      <c r="G54" s="68" t="s">
        <v>42</v>
      </c>
      <c r="H54" s="69">
        <v>13400</v>
      </c>
      <c r="I54" s="70">
        <v>13400</v>
      </c>
      <c r="J54" s="200">
        <v>0</v>
      </c>
      <c r="K54" s="200">
        <v>13400</v>
      </c>
      <c r="L54" s="71">
        <v>0</v>
      </c>
      <c r="M54" s="200">
        <v>0</v>
      </c>
      <c r="N54" s="149">
        <f t="shared" si="15"/>
        <v>100</v>
      </c>
      <c r="O54" s="37">
        <f t="shared" si="18"/>
        <v>13400</v>
      </c>
      <c r="P54" s="196"/>
    </row>
    <row r="55" spans="1:16" s="13" customFormat="1" ht="12">
      <c r="A55" s="18"/>
      <c r="B55" s="98"/>
      <c r="C55" s="67">
        <v>905</v>
      </c>
      <c r="D55" s="68" t="s">
        <v>81</v>
      </c>
      <c r="E55" s="68" t="s">
        <v>82</v>
      </c>
      <c r="F55" s="68" t="s">
        <v>80</v>
      </c>
      <c r="G55" s="91" t="s">
        <v>83</v>
      </c>
      <c r="H55" s="145">
        <v>2655000</v>
      </c>
      <c r="I55" s="146">
        <v>2655000</v>
      </c>
      <c r="J55" s="201">
        <v>1442225</v>
      </c>
      <c r="K55" s="201">
        <v>1340025</v>
      </c>
      <c r="L55" s="148">
        <v>2098650</v>
      </c>
      <c r="M55" s="201">
        <v>2098650</v>
      </c>
      <c r="N55" s="149">
        <f t="shared" si="15"/>
        <v>104.79284369114879</v>
      </c>
      <c r="O55" s="37">
        <f t="shared" si="18"/>
        <v>683600</v>
      </c>
      <c r="P55" s="202"/>
    </row>
    <row r="56" spans="1:16" s="13" customFormat="1" ht="12" thickBot="1">
      <c r="A56" s="18"/>
      <c r="B56" s="203"/>
      <c r="C56" s="204">
        <v>905</v>
      </c>
      <c r="D56" s="205" t="s">
        <v>81</v>
      </c>
      <c r="E56" s="205" t="s">
        <v>82</v>
      </c>
      <c r="F56" s="205" t="s">
        <v>80</v>
      </c>
      <c r="G56" s="205" t="s">
        <v>84</v>
      </c>
      <c r="H56" s="206">
        <v>0</v>
      </c>
      <c r="I56" s="207">
        <v>40683</v>
      </c>
      <c r="J56" s="208">
        <v>0</v>
      </c>
      <c r="K56" s="208">
        <v>40683</v>
      </c>
      <c r="L56" s="209">
        <v>0</v>
      </c>
      <c r="M56" s="208">
        <v>0</v>
      </c>
      <c r="N56" s="210">
        <f t="shared" si="15"/>
        <v>100</v>
      </c>
      <c r="O56" s="211">
        <f t="shared" si="18"/>
        <v>40683</v>
      </c>
      <c r="P56" s="212"/>
    </row>
    <row r="57" spans="1:16" s="13" customFormat="1" ht="13.5" customHeight="1" thickBot="1" thickTop="1">
      <c r="A57" s="18"/>
      <c r="B57" s="213" t="s">
        <v>85</v>
      </c>
      <c r="C57" s="214">
        <v>905</v>
      </c>
      <c r="D57" s="215" t="s">
        <v>81</v>
      </c>
      <c r="E57" s="215" t="s">
        <v>40</v>
      </c>
      <c r="F57" s="215" t="s">
        <v>86</v>
      </c>
      <c r="G57" s="215" t="s">
        <v>23</v>
      </c>
      <c r="H57" s="216">
        <f aca="true" t="shared" si="19" ref="H57:M57">H58+H60</f>
        <v>19356520</v>
      </c>
      <c r="I57" s="217">
        <f t="shared" si="19"/>
        <v>19356520</v>
      </c>
      <c r="J57" s="218">
        <f t="shared" si="19"/>
        <v>7307430.8</v>
      </c>
      <c r="K57" s="218">
        <f t="shared" si="19"/>
        <v>1211424.96</v>
      </c>
      <c r="L57" s="219">
        <f t="shared" si="19"/>
        <v>1488322.75</v>
      </c>
      <c r="M57" s="218">
        <f t="shared" si="19"/>
        <v>1488322.75</v>
      </c>
      <c r="N57" s="220">
        <f t="shared" si="15"/>
        <v>44.01026506830773</v>
      </c>
      <c r="O57" s="221">
        <f t="shared" si="18"/>
        <v>7030533.01</v>
      </c>
      <c r="P57" s="222"/>
    </row>
    <row r="58" spans="1:16" s="13" customFormat="1" ht="12" thickTop="1">
      <c r="A58" s="18"/>
      <c r="B58" s="223" t="s">
        <v>87</v>
      </c>
      <c r="C58" s="224">
        <v>905</v>
      </c>
      <c r="D58" s="225" t="s">
        <v>81</v>
      </c>
      <c r="E58" s="225" t="s">
        <v>40</v>
      </c>
      <c r="F58" s="225" t="s">
        <v>88</v>
      </c>
      <c r="G58" s="226" t="s">
        <v>23</v>
      </c>
      <c r="H58" s="227">
        <f aca="true" t="shared" si="20" ref="H58:M58">SUM(H59:H59)</f>
        <v>9727895</v>
      </c>
      <c r="I58" s="228">
        <f t="shared" si="20"/>
        <v>9727895</v>
      </c>
      <c r="J58" s="228">
        <f t="shared" si="20"/>
        <v>0</v>
      </c>
      <c r="K58" s="228">
        <f t="shared" si="20"/>
        <v>966255.46</v>
      </c>
      <c r="L58" s="229">
        <f t="shared" si="20"/>
        <v>335505</v>
      </c>
      <c r="M58" s="228">
        <f t="shared" si="20"/>
        <v>335505</v>
      </c>
      <c r="N58" s="126">
        <f t="shared" si="15"/>
        <v>9.932831923041933</v>
      </c>
      <c r="O58" s="38">
        <f t="shared" si="18"/>
        <v>630750.46</v>
      </c>
      <c r="P58" s="230" t="s">
        <v>89</v>
      </c>
    </row>
    <row r="59" spans="1:16" s="13" customFormat="1" ht="13.5" customHeight="1" thickBot="1">
      <c r="A59" s="18"/>
      <c r="B59" s="231"/>
      <c r="C59" s="204">
        <v>905</v>
      </c>
      <c r="D59" s="205" t="s">
        <v>81</v>
      </c>
      <c r="E59" s="205" t="s">
        <v>40</v>
      </c>
      <c r="F59" s="205" t="s">
        <v>88</v>
      </c>
      <c r="G59" s="232">
        <v>244</v>
      </c>
      <c r="H59" s="206">
        <v>9727895</v>
      </c>
      <c r="I59" s="233">
        <v>9727895</v>
      </c>
      <c r="J59" s="208">
        <v>0</v>
      </c>
      <c r="K59" s="208">
        <v>966255.46</v>
      </c>
      <c r="L59" s="209">
        <v>335505</v>
      </c>
      <c r="M59" s="208">
        <v>335505</v>
      </c>
      <c r="N59" s="234">
        <f t="shared" si="15"/>
        <v>9.932831923041933</v>
      </c>
      <c r="O59" s="211">
        <f t="shared" si="18"/>
        <v>630750.46</v>
      </c>
      <c r="P59" s="235"/>
    </row>
    <row r="60" spans="1:16" s="13" customFormat="1" ht="12" thickTop="1">
      <c r="A60" s="18"/>
      <c r="B60" s="236" t="s">
        <v>90</v>
      </c>
      <c r="C60" s="224">
        <v>905</v>
      </c>
      <c r="D60" s="225" t="s">
        <v>81</v>
      </c>
      <c r="E60" s="225" t="s">
        <v>40</v>
      </c>
      <c r="F60" s="225" t="s">
        <v>91</v>
      </c>
      <c r="G60" s="237" t="s">
        <v>23</v>
      </c>
      <c r="H60" s="238">
        <f aca="true" t="shared" si="21" ref="H60:M60">SUM(H61:H62)</f>
        <v>9628625</v>
      </c>
      <c r="I60" s="239">
        <f t="shared" si="21"/>
        <v>9628625</v>
      </c>
      <c r="J60" s="38">
        <f t="shared" si="21"/>
        <v>7307430.8</v>
      </c>
      <c r="K60" s="38">
        <f t="shared" si="21"/>
        <v>245169.5</v>
      </c>
      <c r="L60" s="240">
        <f t="shared" si="21"/>
        <v>1152817.75</v>
      </c>
      <c r="M60" s="38">
        <f t="shared" si="21"/>
        <v>1152817.75</v>
      </c>
      <c r="N60" s="126">
        <f t="shared" si="15"/>
        <v>78.43903257214815</v>
      </c>
      <c r="O60" s="38">
        <f t="shared" si="18"/>
        <v>6399782.55</v>
      </c>
      <c r="P60" s="241"/>
    </row>
    <row r="61" spans="1:16" s="13" customFormat="1" ht="12">
      <c r="A61" s="18"/>
      <c r="B61" s="242"/>
      <c r="C61" s="67">
        <v>905</v>
      </c>
      <c r="D61" s="68" t="s">
        <v>81</v>
      </c>
      <c r="E61" s="68" t="s">
        <v>40</v>
      </c>
      <c r="F61" s="68" t="s">
        <v>91</v>
      </c>
      <c r="G61" s="243">
        <v>244</v>
      </c>
      <c r="H61" s="69">
        <v>9360836</v>
      </c>
      <c r="I61" s="70">
        <v>9360836</v>
      </c>
      <c r="J61" s="200">
        <v>7284813.77</v>
      </c>
      <c r="K61" s="200">
        <v>0</v>
      </c>
      <c r="L61" s="71">
        <v>1041366.35</v>
      </c>
      <c r="M61" s="200">
        <v>1041366.35</v>
      </c>
      <c r="N61" s="126">
        <f t="shared" si="15"/>
        <v>77.82225615318973</v>
      </c>
      <c r="O61" s="37">
        <f t="shared" si="18"/>
        <v>6243447.42</v>
      </c>
      <c r="P61" s="196"/>
    </row>
    <row r="62" spans="1:16" s="13" customFormat="1" ht="12" thickBot="1">
      <c r="A62" s="18"/>
      <c r="B62" s="244"/>
      <c r="C62" s="204">
        <v>905</v>
      </c>
      <c r="D62" s="205" t="s">
        <v>81</v>
      </c>
      <c r="E62" s="205" t="s">
        <v>40</v>
      </c>
      <c r="F62" s="205" t="s">
        <v>91</v>
      </c>
      <c r="G62" s="245">
        <v>831</v>
      </c>
      <c r="H62" s="206">
        <v>267789</v>
      </c>
      <c r="I62" s="207">
        <v>267789</v>
      </c>
      <c r="J62" s="208">
        <v>22617.03</v>
      </c>
      <c r="K62" s="208">
        <v>245169.5</v>
      </c>
      <c r="L62" s="209">
        <v>111451.4</v>
      </c>
      <c r="M62" s="208">
        <v>111451.4</v>
      </c>
      <c r="N62" s="234">
        <f t="shared" si="15"/>
        <v>99.99907763201627</v>
      </c>
      <c r="O62" s="211">
        <f t="shared" si="18"/>
        <v>156335.13000000003</v>
      </c>
      <c r="P62" s="212"/>
    </row>
    <row r="63" spans="1:16" s="13" customFormat="1" ht="12" thickTop="1">
      <c r="A63" s="18"/>
      <c r="B63" s="199" t="s">
        <v>92</v>
      </c>
      <c r="C63" s="224">
        <v>905</v>
      </c>
      <c r="D63" s="225" t="s">
        <v>81</v>
      </c>
      <c r="E63" s="225" t="s">
        <v>40</v>
      </c>
      <c r="F63" s="225" t="s">
        <v>93</v>
      </c>
      <c r="G63" s="246" t="s">
        <v>23</v>
      </c>
      <c r="H63" s="227">
        <f aca="true" t="shared" si="22" ref="H63:M63">H64+H65+H66</f>
        <v>3254179</v>
      </c>
      <c r="I63" s="239">
        <f t="shared" si="22"/>
        <v>3254179</v>
      </c>
      <c r="J63" s="247">
        <f t="shared" si="22"/>
        <v>12983.4</v>
      </c>
      <c r="K63" s="247">
        <f t="shared" si="22"/>
        <v>0</v>
      </c>
      <c r="L63" s="240">
        <f t="shared" si="22"/>
        <v>12983.4</v>
      </c>
      <c r="M63" s="247">
        <f t="shared" si="22"/>
        <v>12983.4</v>
      </c>
      <c r="N63" s="149">
        <f t="shared" si="15"/>
        <v>0.3989762087457389</v>
      </c>
      <c r="O63" s="38">
        <f t="shared" si="18"/>
        <v>0</v>
      </c>
      <c r="P63" s="230" t="s">
        <v>94</v>
      </c>
    </row>
    <row r="64" spans="1:16" s="13" customFormat="1" ht="12.75" customHeight="1">
      <c r="A64" s="18"/>
      <c r="B64" s="139"/>
      <c r="C64" s="67">
        <v>905</v>
      </c>
      <c r="D64" s="68" t="s">
        <v>81</v>
      </c>
      <c r="E64" s="68" t="s">
        <v>40</v>
      </c>
      <c r="F64" s="68" t="s">
        <v>93</v>
      </c>
      <c r="G64" s="68" t="s">
        <v>95</v>
      </c>
      <c r="H64" s="69">
        <v>984958</v>
      </c>
      <c r="I64" s="70">
        <v>984958</v>
      </c>
      <c r="J64" s="200">
        <v>0</v>
      </c>
      <c r="K64" s="200">
        <v>0</v>
      </c>
      <c r="L64" s="71">
        <v>0</v>
      </c>
      <c r="M64" s="200">
        <v>0</v>
      </c>
      <c r="N64" s="149">
        <f t="shared" si="15"/>
        <v>0</v>
      </c>
      <c r="O64" s="37">
        <f t="shared" si="18"/>
        <v>0</v>
      </c>
      <c r="P64" s="248"/>
    </row>
    <row r="65" spans="1:16" s="13" customFormat="1" ht="12.75" customHeight="1">
      <c r="A65" s="18"/>
      <c r="B65" s="139"/>
      <c r="C65" s="67">
        <v>905</v>
      </c>
      <c r="D65" s="68" t="s">
        <v>81</v>
      </c>
      <c r="E65" s="68" t="s">
        <v>40</v>
      </c>
      <c r="F65" s="68" t="s">
        <v>93</v>
      </c>
      <c r="G65" s="68" t="s">
        <v>96</v>
      </c>
      <c r="H65" s="69">
        <v>2256227</v>
      </c>
      <c r="I65" s="70">
        <v>2256227</v>
      </c>
      <c r="J65" s="200">
        <v>0</v>
      </c>
      <c r="K65" s="200">
        <v>0</v>
      </c>
      <c r="L65" s="71">
        <v>0</v>
      </c>
      <c r="M65" s="200">
        <v>0</v>
      </c>
      <c r="N65" s="149">
        <f t="shared" si="15"/>
        <v>0</v>
      </c>
      <c r="O65" s="37">
        <f t="shared" si="18"/>
        <v>0</v>
      </c>
      <c r="P65" s="248"/>
    </row>
    <row r="66" spans="1:16" s="13" customFormat="1" ht="13.5" customHeight="1" thickBot="1">
      <c r="A66" s="18"/>
      <c r="B66" s="249"/>
      <c r="C66" s="204">
        <v>905</v>
      </c>
      <c r="D66" s="205" t="s">
        <v>81</v>
      </c>
      <c r="E66" s="205" t="s">
        <v>40</v>
      </c>
      <c r="F66" s="205" t="s">
        <v>93</v>
      </c>
      <c r="G66" s="205" t="s">
        <v>84</v>
      </c>
      <c r="H66" s="206">
        <v>12994</v>
      </c>
      <c r="I66" s="207">
        <v>12994</v>
      </c>
      <c r="J66" s="208">
        <v>12983.4</v>
      </c>
      <c r="K66" s="208">
        <v>0</v>
      </c>
      <c r="L66" s="209">
        <v>12983.4</v>
      </c>
      <c r="M66" s="208">
        <v>12983.4</v>
      </c>
      <c r="N66" s="210">
        <f t="shared" si="15"/>
        <v>99.91842388794828</v>
      </c>
      <c r="O66" s="211">
        <f t="shared" si="18"/>
        <v>0</v>
      </c>
      <c r="P66" s="235"/>
    </row>
    <row r="67" spans="1:16" s="13" customFormat="1" ht="23.25" thickTop="1">
      <c r="A67" s="18"/>
      <c r="B67" s="121" t="s">
        <v>97</v>
      </c>
      <c r="C67" s="250">
        <v>904</v>
      </c>
      <c r="D67" s="123" t="s">
        <v>81</v>
      </c>
      <c r="E67" s="123" t="s">
        <v>40</v>
      </c>
      <c r="F67" s="123" t="s">
        <v>98</v>
      </c>
      <c r="G67" s="123" t="s">
        <v>84</v>
      </c>
      <c r="H67" s="227">
        <v>45400</v>
      </c>
      <c r="I67" s="251">
        <v>45400</v>
      </c>
      <c r="J67" s="228">
        <v>0</v>
      </c>
      <c r="K67" s="228">
        <v>45336</v>
      </c>
      <c r="L67" s="229">
        <v>45336</v>
      </c>
      <c r="M67" s="228">
        <v>45336</v>
      </c>
      <c r="N67" s="126">
        <f>(J67+K67)/I67*100</f>
        <v>99.8590308370044</v>
      </c>
      <c r="O67" s="252">
        <f>J67+K67-M67</f>
        <v>0</v>
      </c>
      <c r="P67" s="241"/>
    </row>
    <row r="68" spans="1:16" s="13" customFormat="1" ht="15" customHeight="1">
      <c r="A68" s="18"/>
      <c r="B68" s="189"/>
      <c r="C68" s="190" t="s">
        <v>99</v>
      </c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4"/>
    </row>
    <row r="69" spans="1:16" s="13" customFormat="1" ht="12" customHeight="1">
      <c r="A69" s="18"/>
      <c r="B69" s="193" t="s">
        <v>76</v>
      </c>
      <c r="C69" s="133" t="s">
        <v>23</v>
      </c>
      <c r="D69" s="255" t="s">
        <v>62</v>
      </c>
      <c r="E69" s="255" t="s">
        <v>31</v>
      </c>
      <c r="F69" s="255" t="s">
        <v>100</v>
      </c>
      <c r="G69" s="256" t="s">
        <v>23</v>
      </c>
      <c r="H69" s="257">
        <f aca="true" t="shared" si="23" ref="H69:M69">SUM(H71:H77)</f>
        <v>5240971</v>
      </c>
      <c r="I69" s="257">
        <f t="shared" si="23"/>
        <v>5240971</v>
      </c>
      <c r="J69" s="257">
        <f t="shared" si="23"/>
        <v>4775479.4399999995</v>
      </c>
      <c r="K69" s="257">
        <f t="shared" si="23"/>
        <v>174997.35</v>
      </c>
      <c r="L69" s="137">
        <f t="shared" si="23"/>
        <v>3586451.18</v>
      </c>
      <c r="M69" s="257">
        <f t="shared" si="23"/>
        <v>3586451.18</v>
      </c>
      <c r="N69" s="258">
        <f t="shared" si="15"/>
        <v>94.45724446862994</v>
      </c>
      <c r="O69" s="257">
        <f>SUM(O71:O77)</f>
        <v>1364025.6099999994</v>
      </c>
      <c r="P69" s="259"/>
    </row>
    <row r="70" spans="1:16" s="13" customFormat="1" ht="10.5" customHeight="1">
      <c r="A70" s="18"/>
      <c r="B70" s="197"/>
      <c r="C70" s="260" t="s">
        <v>78</v>
      </c>
      <c r="D70" s="255" t="s">
        <v>62</v>
      </c>
      <c r="E70" s="255" t="s">
        <v>21</v>
      </c>
      <c r="F70" s="255" t="s">
        <v>100</v>
      </c>
      <c r="G70" s="256" t="s">
        <v>23</v>
      </c>
      <c r="H70" s="257">
        <f aca="true" t="shared" si="24" ref="H70:M70">SUM(H71:H76)</f>
        <v>275971</v>
      </c>
      <c r="I70" s="257">
        <f t="shared" si="24"/>
        <v>275971</v>
      </c>
      <c r="J70" s="257">
        <f t="shared" si="24"/>
        <v>477827.73</v>
      </c>
      <c r="K70" s="257">
        <f t="shared" si="24"/>
        <v>13992.88</v>
      </c>
      <c r="L70" s="257">
        <f t="shared" si="24"/>
        <v>0</v>
      </c>
      <c r="M70" s="257">
        <f t="shared" si="24"/>
        <v>0</v>
      </c>
      <c r="N70" s="258">
        <f t="shared" si="15"/>
        <v>178.21459863536387</v>
      </c>
      <c r="O70" s="257">
        <f>SUM(O71:O76)</f>
        <v>491820.61</v>
      </c>
      <c r="P70" s="259"/>
    </row>
    <row r="71" spans="1:16" s="13" customFormat="1" ht="12">
      <c r="A71" s="18"/>
      <c r="B71" s="171" t="s">
        <v>101</v>
      </c>
      <c r="C71" s="261">
        <v>905</v>
      </c>
      <c r="D71" s="255" t="s">
        <v>62</v>
      </c>
      <c r="E71" s="255" t="s">
        <v>21</v>
      </c>
      <c r="F71" s="255" t="s">
        <v>102</v>
      </c>
      <c r="G71" s="256" t="s">
        <v>95</v>
      </c>
      <c r="H71" s="262">
        <v>157194</v>
      </c>
      <c r="I71" s="263">
        <v>157194</v>
      </c>
      <c r="J71" s="263">
        <v>202933</v>
      </c>
      <c r="K71" s="263">
        <v>0</v>
      </c>
      <c r="L71" s="79">
        <v>0</v>
      </c>
      <c r="M71" s="263">
        <v>0</v>
      </c>
      <c r="N71" s="149">
        <v>0</v>
      </c>
      <c r="O71" s="37">
        <f aca="true" t="shared" si="25" ref="O71:O79">J71+K71-M71</f>
        <v>202933</v>
      </c>
      <c r="P71" s="259"/>
    </row>
    <row r="72" spans="1:16" s="13" customFormat="1" ht="12">
      <c r="A72" s="18"/>
      <c r="B72" s="264"/>
      <c r="C72" s="261">
        <v>905</v>
      </c>
      <c r="D72" s="255" t="s">
        <v>62</v>
      </c>
      <c r="E72" s="255" t="s">
        <v>21</v>
      </c>
      <c r="F72" s="255" t="s">
        <v>102</v>
      </c>
      <c r="G72" s="256" t="s">
        <v>84</v>
      </c>
      <c r="H72" s="265">
        <v>13994</v>
      </c>
      <c r="I72" s="266">
        <v>13994</v>
      </c>
      <c r="J72" s="266">
        <v>0</v>
      </c>
      <c r="K72" s="266">
        <v>13992.88</v>
      </c>
      <c r="L72" s="267">
        <v>0</v>
      </c>
      <c r="M72" s="266">
        <v>0</v>
      </c>
      <c r="N72" s="149">
        <v>0</v>
      </c>
      <c r="O72" s="37">
        <f t="shared" si="25"/>
        <v>13992.88</v>
      </c>
      <c r="P72" s="268"/>
    </row>
    <row r="73" spans="1:16" s="13" customFormat="1" ht="12" thickBot="1">
      <c r="A73" s="18"/>
      <c r="B73" s="269"/>
      <c r="C73" s="270">
        <v>905</v>
      </c>
      <c r="D73" s="271" t="s">
        <v>62</v>
      </c>
      <c r="E73" s="271" t="s">
        <v>21</v>
      </c>
      <c r="F73" s="271" t="s">
        <v>102</v>
      </c>
      <c r="G73" s="272" t="s">
        <v>103</v>
      </c>
      <c r="H73" s="273">
        <v>75283</v>
      </c>
      <c r="I73" s="274">
        <v>75283</v>
      </c>
      <c r="J73" s="274">
        <v>75282.73</v>
      </c>
      <c r="K73" s="274">
        <v>0</v>
      </c>
      <c r="L73" s="275">
        <v>0</v>
      </c>
      <c r="M73" s="274">
        <v>0</v>
      </c>
      <c r="N73" s="149">
        <v>0</v>
      </c>
      <c r="O73" s="211">
        <f t="shared" si="25"/>
        <v>75282.73</v>
      </c>
      <c r="P73" s="276"/>
    </row>
    <row r="74" spans="1:16" s="13" customFormat="1" ht="12" thickTop="1">
      <c r="A74" s="18"/>
      <c r="B74" s="277" t="s">
        <v>104</v>
      </c>
      <c r="C74" s="278">
        <v>905</v>
      </c>
      <c r="D74" s="279" t="s">
        <v>62</v>
      </c>
      <c r="E74" s="279" t="s">
        <v>105</v>
      </c>
      <c r="F74" s="279" t="s">
        <v>106</v>
      </c>
      <c r="G74" s="280" t="s">
        <v>95</v>
      </c>
      <c r="H74" s="281">
        <v>0</v>
      </c>
      <c r="I74" s="282">
        <v>0</v>
      </c>
      <c r="J74" s="282">
        <v>59733</v>
      </c>
      <c r="K74" s="282">
        <v>0</v>
      </c>
      <c r="L74" s="229">
        <v>0</v>
      </c>
      <c r="M74" s="282">
        <v>0</v>
      </c>
      <c r="N74" s="149">
        <v>0</v>
      </c>
      <c r="O74" s="38">
        <f t="shared" si="25"/>
        <v>59733</v>
      </c>
      <c r="P74" s="283" t="s">
        <v>107</v>
      </c>
    </row>
    <row r="75" spans="1:16" s="13" customFormat="1" ht="12">
      <c r="A75" s="18"/>
      <c r="B75" s="284"/>
      <c r="C75" s="261">
        <v>905</v>
      </c>
      <c r="D75" s="256" t="s">
        <v>62</v>
      </c>
      <c r="E75" s="256" t="s">
        <v>105</v>
      </c>
      <c r="F75" s="256" t="s">
        <v>106</v>
      </c>
      <c r="G75" s="256" t="s">
        <v>42</v>
      </c>
      <c r="H75" s="262">
        <v>0</v>
      </c>
      <c r="I75" s="263">
        <v>0</v>
      </c>
      <c r="J75" s="263">
        <v>139879</v>
      </c>
      <c r="K75" s="263">
        <v>0</v>
      </c>
      <c r="L75" s="79">
        <v>0</v>
      </c>
      <c r="M75" s="263">
        <v>0</v>
      </c>
      <c r="N75" s="149">
        <v>0</v>
      </c>
      <c r="O75" s="37">
        <f t="shared" si="25"/>
        <v>139879</v>
      </c>
      <c r="P75" s="285"/>
    </row>
    <row r="76" spans="1:16" s="13" customFormat="1" ht="19.5" thickBot="1">
      <c r="A76" s="18"/>
      <c r="B76" s="286"/>
      <c r="C76" s="270">
        <v>905</v>
      </c>
      <c r="D76" s="272" t="s">
        <v>62</v>
      </c>
      <c r="E76" s="272" t="s">
        <v>105</v>
      </c>
      <c r="F76" s="272" t="s">
        <v>106</v>
      </c>
      <c r="G76" s="272" t="s">
        <v>96</v>
      </c>
      <c r="H76" s="273">
        <v>29500</v>
      </c>
      <c r="I76" s="274">
        <v>29500</v>
      </c>
      <c r="J76" s="274">
        <v>0</v>
      </c>
      <c r="K76" s="274">
        <v>0</v>
      </c>
      <c r="L76" s="275">
        <v>0</v>
      </c>
      <c r="M76" s="274">
        <v>0</v>
      </c>
      <c r="N76" s="287">
        <v>0</v>
      </c>
      <c r="O76" s="288">
        <f t="shared" si="25"/>
        <v>0</v>
      </c>
      <c r="P76" s="289" t="s">
        <v>108</v>
      </c>
    </row>
    <row r="77" spans="1:16" s="13" customFormat="1" ht="12" thickTop="1">
      <c r="A77" s="18"/>
      <c r="B77" s="171" t="s">
        <v>109</v>
      </c>
      <c r="C77" s="224">
        <v>904</v>
      </c>
      <c r="D77" s="225" t="s">
        <v>62</v>
      </c>
      <c r="E77" s="225" t="s">
        <v>105</v>
      </c>
      <c r="F77" s="225" t="s">
        <v>110</v>
      </c>
      <c r="G77" s="225" t="s">
        <v>23</v>
      </c>
      <c r="H77" s="290">
        <f aca="true" t="shared" si="26" ref="H77:M77">H78+H79</f>
        <v>4965000</v>
      </c>
      <c r="I77" s="291">
        <f t="shared" si="26"/>
        <v>4965000</v>
      </c>
      <c r="J77" s="292">
        <f t="shared" si="26"/>
        <v>4297651.71</v>
      </c>
      <c r="K77" s="292">
        <f t="shared" si="26"/>
        <v>161004.47</v>
      </c>
      <c r="L77" s="293">
        <f t="shared" si="26"/>
        <v>3586451.18</v>
      </c>
      <c r="M77" s="292">
        <f t="shared" si="26"/>
        <v>3586451.18</v>
      </c>
      <c r="N77" s="149">
        <f t="shared" si="15"/>
        <v>89.80173575025175</v>
      </c>
      <c r="O77" s="38">
        <f t="shared" si="25"/>
        <v>872204.9999999995</v>
      </c>
      <c r="P77" s="241"/>
    </row>
    <row r="78" spans="1:16" s="13" customFormat="1" ht="12">
      <c r="A78" s="18"/>
      <c r="B78" s="264"/>
      <c r="C78" s="67">
        <v>904</v>
      </c>
      <c r="D78" s="68" t="s">
        <v>62</v>
      </c>
      <c r="E78" s="68" t="s">
        <v>105</v>
      </c>
      <c r="F78" s="68" t="s">
        <v>110</v>
      </c>
      <c r="G78" s="68" t="s">
        <v>42</v>
      </c>
      <c r="H78" s="69">
        <v>4598000</v>
      </c>
      <c r="I78" s="70">
        <v>4598000</v>
      </c>
      <c r="J78" s="37">
        <v>4297651.71</v>
      </c>
      <c r="K78" s="37">
        <v>0</v>
      </c>
      <c r="L78" s="71">
        <v>3425446.71</v>
      </c>
      <c r="M78" s="37">
        <v>3425446.71</v>
      </c>
      <c r="N78" s="149">
        <f t="shared" si="15"/>
        <v>93.46784928229664</v>
      </c>
      <c r="O78" s="37">
        <f t="shared" si="25"/>
        <v>872205</v>
      </c>
      <c r="P78" s="196"/>
    </row>
    <row r="79" spans="1:16" s="13" customFormat="1" ht="18.75">
      <c r="A79" s="18"/>
      <c r="B79" s="269"/>
      <c r="C79" s="74">
        <v>904</v>
      </c>
      <c r="D79" s="75" t="s">
        <v>62</v>
      </c>
      <c r="E79" s="75" t="s">
        <v>105</v>
      </c>
      <c r="F79" s="75" t="s">
        <v>110</v>
      </c>
      <c r="G79" s="75" t="s">
        <v>84</v>
      </c>
      <c r="H79" s="76">
        <v>367000</v>
      </c>
      <c r="I79" s="77">
        <v>367000</v>
      </c>
      <c r="J79" s="78">
        <v>0</v>
      </c>
      <c r="K79" s="78">
        <v>161004.47</v>
      </c>
      <c r="L79" s="79">
        <v>161004.47</v>
      </c>
      <c r="M79" s="78">
        <v>161004.47</v>
      </c>
      <c r="N79" s="126">
        <f t="shared" si="15"/>
        <v>43.870427792915535</v>
      </c>
      <c r="O79" s="78">
        <f t="shared" si="25"/>
        <v>0</v>
      </c>
      <c r="P79" s="294" t="s">
        <v>111</v>
      </c>
    </row>
    <row r="80" spans="1:16" s="13" customFormat="1" ht="17.25" customHeight="1">
      <c r="A80" s="18"/>
      <c r="B80" s="189"/>
      <c r="C80" s="190" t="s">
        <v>112</v>
      </c>
      <c r="D80" s="253"/>
      <c r="E80" s="253"/>
      <c r="F80" s="253"/>
      <c r="G80" s="253"/>
      <c r="H80" s="253"/>
      <c r="I80" s="253"/>
      <c r="J80" s="253"/>
      <c r="K80" s="253"/>
      <c r="L80" s="253"/>
      <c r="M80" s="253"/>
      <c r="N80" s="253"/>
      <c r="O80" s="253"/>
      <c r="P80" s="254"/>
    </row>
    <row r="81" spans="1:16" s="13" customFormat="1" ht="12">
      <c r="A81" s="18"/>
      <c r="B81" s="193" t="s">
        <v>76</v>
      </c>
      <c r="C81" s="295">
        <v>905</v>
      </c>
      <c r="D81" s="68" t="s">
        <v>62</v>
      </c>
      <c r="E81" s="68" t="s">
        <v>31</v>
      </c>
      <c r="F81" s="68" t="s">
        <v>113</v>
      </c>
      <c r="G81" s="68" t="s">
        <v>23</v>
      </c>
      <c r="H81" s="187">
        <f aca="true" t="shared" si="27" ref="H81:M81">H82+H87+H88+H92+H93+H94</f>
        <v>69425846</v>
      </c>
      <c r="I81" s="296">
        <f t="shared" si="27"/>
        <v>69425846</v>
      </c>
      <c r="J81" s="96">
        <f t="shared" si="27"/>
        <v>22112347.3</v>
      </c>
      <c r="K81" s="96">
        <f>K82+K87+K88+K92+K93+K94</f>
        <v>33011598.79</v>
      </c>
      <c r="L81" s="188">
        <f t="shared" si="27"/>
        <v>34252233.260000005</v>
      </c>
      <c r="M81" s="96">
        <f t="shared" si="27"/>
        <v>34252183.260000005</v>
      </c>
      <c r="N81" s="149">
        <f t="shared" si="15"/>
        <v>79.39974701928732</v>
      </c>
      <c r="O81" s="37">
        <f aca="true" t="shared" si="28" ref="O81:O94">J81+K81-M81</f>
        <v>20871762.83</v>
      </c>
      <c r="P81" s="196"/>
    </row>
    <row r="82" spans="1:16" s="13" customFormat="1" ht="11.25" customHeight="1">
      <c r="A82" s="18"/>
      <c r="B82" s="297" t="s">
        <v>114</v>
      </c>
      <c r="C82" s="67">
        <v>905</v>
      </c>
      <c r="D82" s="68" t="s">
        <v>62</v>
      </c>
      <c r="E82" s="68" t="s">
        <v>39</v>
      </c>
      <c r="F82" s="68" t="s">
        <v>115</v>
      </c>
      <c r="G82" s="68" t="s">
        <v>23</v>
      </c>
      <c r="H82" s="298">
        <f aca="true" t="shared" si="29" ref="H82:M82">SUM(H83:H86)</f>
        <v>5787939</v>
      </c>
      <c r="I82" s="299">
        <f t="shared" si="29"/>
        <v>5787939</v>
      </c>
      <c r="J82" s="299">
        <f t="shared" si="29"/>
        <v>2477465.17</v>
      </c>
      <c r="K82" s="299">
        <f t="shared" si="29"/>
        <v>120045.5</v>
      </c>
      <c r="L82" s="300">
        <f t="shared" si="29"/>
        <v>1456700</v>
      </c>
      <c r="M82" s="299">
        <f t="shared" si="29"/>
        <v>1456700</v>
      </c>
      <c r="N82" s="149">
        <f t="shared" si="15"/>
        <v>44.877989730023074</v>
      </c>
      <c r="O82" s="37">
        <f t="shared" si="28"/>
        <v>1140810.67</v>
      </c>
      <c r="P82" s="196"/>
    </row>
    <row r="83" spans="1:16" s="13" customFormat="1" ht="18.75">
      <c r="A83" s="18"/>
      <c r="B83" s="297"/>
      <c r="C83" s="74">
        <v>905</v>
      </c>
      <c r="D83" s="75" t="s">
        <v>62</v>
      </c>
      <c r="E83" s="75" t="s">
        <v>39</v>
      </c>
      <c r="F83" s="75" t="s">
        <v>115</v>
      </c>
      <c r="G83" s="75" t="s">
        <v>95</v>
      </c>
      <c r="H83" s="76">
        <v>3353754</v>
      </c>
      <c r="I83" s="77">
        <v>3353754</v>
      </c>
      <c r="J83" s="78">
        <v>932687</v>
      </c>
      <c r="K83" s="78">
        <v>0</v>
      </c>
      <c r="L83" s="79">
        <v>500000</v>
      </c>
      <c r="M83" s="78">
        <v>500000</v>
      </c>
      <c r="N83" s="126">
        <f t="shared" si="15"/>
        <v>27.810238914362827</v>
      </c>
      <c r="O83" s="78">
        <f t="shared" si="28"/>
        <v>432687</v>
      </c>
      <c r="P83" s="301" t="s">
        <v>116</v>
      </c>
    </row>
    <row r="84" spans="1:16" s="13" customFormat="1" ht="21" customHeight="1">
      <c r="A84" s="18"/>
      <c r="B84" s="297"/>
      <c r="C84" s="74">
        <v>905</v>
      </c>
      <c r="D84" s="75" t="s">
        <v>62</v>
      </c>
      <c r="E84" s="75" t="s">
        <v>39</v>
      </c>
      <c r="F84" s="75" t="s">
        <v>115</v>
      </c>
      <c r="G84" s="75" t="s">
        <v>42</v>
      </c>
      <c r="H84" s="76">
        <v>1324336</v>
      </c>
      <c r="I84" s="77">
        <v>1324336</v>
      </c>
      <c r="J84" s="78">
        <v>19994.73</v>
      </c>
      <c r="K84" s="78">
        <v>0</v>
      </c>
      <c r="L84" s="79">
        <v>0</v>
      </c>
      <c r="M84" s="78">
        <v>0</v>
      </c>
      <c r="N84" s="126">
        <f t="shared" si="15"/>
        <v>1.509792832030542</v>
      </c>
      <c r="O84" s="78">
        <f t="shared" si="28"/>
        <v>19994.73</v>
      </c>
      <c r="P84" s="301" t="s">
        <v>117</v>
      </c>
    </row>
    <row r="85" spans="1:16" s="13" customFormat="1" ht="12">
      <c r="A85" s="18"/>
      <c r="B85" s="297"/>
      <c r="C85" s="67">
        <v>905</v>
      </c>
      <c r="D85" s="68" t="s">
        <v>62</v>
      </c>
      <c r="E85" s="68" t="s">
        <v>39</v>
      </c>
      <c r="F85" s="68" t="s">
        <v>115</v>
      </c>
      <c r="G85" s="68" t="s">
        <v>96</v>
      </c>
      <c r="H85" s="69">
        <v>989803</v>
      </c>
      <c r="I85" s="70">
        <v>989803</v>
      </c>
      <c r="J85" s="37">
        <v>1524783.44</v>
      </c>
      <c r="K85" s="37">
        <v>0</v>
      </c>
      <c r="L85" s="71">
        <v>910000</v>
      </c>
      <c r="M85" s="37">
        <v>910000</v>
      </c>
      <c r="N85" s="149">
        <v>100</v>
      </c>
      <c r="O85" s="37">
        <f t="shared" si="28"/>
        <v>614783.44</v>
      </c>
      <c r="P85" s="196"/>
    </row>
    <row r="86" spans="1:16" s="13" customFormat="1" ht="12" thickBot="1">
      <c r="A86" s="18"/>
      <c r="B86" s="297"/>
      <c r="C86" s="204">
        <v>905</v>
      </c>
      <c r="D86" s="205" t="s">
        <v>62</v>
      </c>
      <c r="E86" s="205" t="s">
        <v>39</v>
      </c>
      <c r="F86" s="205" t="s">
        <v>115</v>
      </c>
      <c r="G86" s="205" t="s">
        <v>84</v>
      </c>
      <c r="H86" s="206">
        <v>120046</v>
      </c>
      <c r="I86" s="207">
        <v>120046</v>
      </c>
      <c r="J86" s="211">
        <v>0</v>
      </c>
      <c r="K86" s="211">
        <v>120045.5</v>
      </c>
      <c r="L86" s="209">
        <v>46700</v>
      </c>
      <c r="M86" s="211">
        <v>46700</v>
      </c>
      <c r="N86" s="210">
        <f t="shared" si="15"/>
        <v>99.99958349299435</v>
      </c>
      <c r="O86" s="211">
        <f t="shared" si="28"/>
        <v>73345.5</v>
      </c>
      <c r="P86" s="212"/>
    </row>
    <row r="87" spans="1:16" s="13" customFormat="1" ht="24" thickBot="1" thickTop="1">
      <c r="A87" s="18"/>
      <c r="B87" s="297" t="s">
        <v>118</v>
      </c>
      <c r="C87" s="214">
        <v>905</v>
      </c>
      <c r="D87" s="215" t="s">
        <v>62</v>
      </c>
      <c r="E87" s="215" t="s">
        <v>39</v>
      </c>
      <c r="F87" s="215" t="s">
        <v>119</v>
      </c>
      <c r="G87" s="215" t="s">
        <v>42</v>
      </c>
      <c r="H87" s="302">
        <v>600000</v>
      </c>
      <c r="I87" s="217">
        <v>600000</v>
      </c>
      <c r="J87" s="218">
        <v>0</v>
      </c>
      <c r="K87" s="218">
        <v>0</v>
      </c>
      <c r="L87" s="219">
        <v>0</v>
      </c>
      <c r="M87" s="218">
        <v>0</v>
      </c>
      <c r="N87" s="220">
        <f t="shared" si="15"/>
        <v>0</v>
      </c>
      <c r="O87" s="218">
        <f t="shared" si="28"/>
        <v>0</v>
      </c>
      <c r="P87" s="303" t="s">
        <v>120</v>
      </c>
    </row>
    <row r="88" spans="1:16" s="13" customFormat="1" ht="12" thickTop="1">
      <c r="A88" s="18"/>
      <c r="B88" s="89" t="s">
        <v>121</v>
      </c>
      <c r="C88" s="224">
        <v>905</v>
      </c>
      <c r="D88" s="225" t="s">
        <v>62</v>
      </c>
      <c r="E88" s="225" t="s">
        <v>39</v>
      </c>
      <c r="F88" s="225" t="s">
        <v>122</v>
      </c>
      <c r="G88" s="225" t="s">
        <v>23</v>
      </c>
      <c r="H88" s="238">
        <f aca="true" t="shared" si="30" ref="H88:M88">H89+H91+H90</f>
        <v>15309238</v>
      </c>
      <c r="I88" s="238">
        <f t="shared" si="30"/>
        <v>15309238</v>
      </c>
      <c r="J88" s="238">
        <f t="shared" si="30"/>
        <v>3050612.3</v>
      </c>
      <c r="K88" s="238">
        <f t="shared" si="30"/>
        <v>9136948.41</v>
      </c>
      <c r="L88" s="238">
        <f t="shared" si="30"/>
        <v>10654357.28</v>
      </c>
      <c r="M88" s="238">
        <f t="shared" si="30"/>
        <v>10654357.28</v>
      </c>
      <c r="N88" s="149">
        <f t="shared" si="15"/>
        <v>79.60919224065887</v>
      </c>
      <c r="O88" s="238">
        <f>O89+O91+O90</f>
        <v>1533203.4299999997</v>
      </c>
      <c r="P88" s="241"/>
    </row>
    <row r="89" spans="1:16" s="13" customFormat="1" ht="12">
      <c r="A89" s="18"/>
      <c r="B89" s="304"/>
      <c r="C89" s="67">
        <v>905</v>
      </c>
      <c r="D89" s="68" t="s">
        <v>62</v>
      </c>
      <c r="E89" s="68" t="s">
        <v>39</v>
      </c>
      <c r="F89" s="68" t="s">
        <v>122</v>
      </c>
      <c r="G89" s="68" t="s">
        <v>42</v>
      </c>
      <c r="H89" s="305">
        <v>13828737</v>
      </c>
      <c r="I89" s="70">
        <v>13828737</v>
      </c>
      <c r="J89" s="37">
        <v>1798048</v>
      </c>
      <c r="K89" s="37">
        <v>8977321.45</v>
      </c>
      <c r="L89" s="71">
        <v>9283075.86</v>
      </c>
      <c r="M89" s="37">
        <v>9283075.86</v>
      </c>
      <c r="N89" s="149">
        <f t="shared" si="15"/>
        <v>77.92012712368454</v>
      </c>
      <c r="O89" s="37">
        <f t="shared" si="28"/>
        <v>1492293.5899999999</v>
      </c>
      <c r="P89" s="196"/>
    </row>
    <row r="90" spans="1:16" s="13" customFormat="1" ht="12">
      <c r="A90" s="18"/>
      <c r="B90" s="304"/>
      <c r="C90" s="90">
        <v>905</v>
      </c>
      <c r="D90" s="91" t="s">
        <v>62</v>
      </c>
      <c r="E90" s="91" t="s">
        <v>39</v>
      </c>
      <c r="F90" s="91" t="s">
        <v>122</v>
      </c>
      <c r="G90" s="91" t="s">
        <v>96</v>
      </c>
      <c r="H90" s="306">
        <v>1228329</v>
      </c>
      <c r="I90" s="146">
        <v>1228329</v>
      </c>
      <c r="J90" s="147">
        <v>1228329</v>
      </c>
      <c r="K90" s="147">
        <v>0</v>
      </c>
      <c r="L90" s="148">
        <v>1228329</v>
      </c>
      <c r="M90" s="147">
        <v>1228329</v>
      </c>
      <c r="N90" s="307">
        <f t="shared" si="15"/>
        <v>100</v>
      </c>
      <c r="O90" s="147">
        <f t="shared" si="28"/>
        <v>0</v>
      </c>
      <c r="P90" s="202"/>
    </row>
    <row r="91" spans="1:16" s="13" customFormat="1" ht="12" thickBot="1">
      <c r="A91" s="18"/>
      <c r="B91" s="308"/>
      <c r="C91" s="204">
        <v>905</v>
      </c>
      <c r="D91" s="205" t="s">
        <v>62</v>
      </c>
      <c r="E91" s="205" t="s">
        <v>39</v>
      </c>
      <c r="F91" s="205" t="s">
        <v>122</v>
      </c>
      <c r="G91" s="205" t="s">
        <v>84</v>
      </c>
      <c r="H91" s="309">
        <v>252172</v>
      </c>
      <c r="I91" s="207">
        <v>252172</v>
      </c>
      <c r="J91" s="211">
        <v>24235.3</v>
      </c>
      <c r="K91" s="211">
        <v>159626.96</v>
      </c>
      <c r="L91" s="209">
        <v>142952.42</v>
      </c>
      <c r="M91" s="211">
        <v>142952.42</v>
      </c>
      <c r="N91" s="210">
        <f t="shared" si="15"/>
        <v>72.91144932823627</v>
      </c>
      <c r="O91" s="211">
        <f t="shared" si="28"/>
        <v>40909.83999999997</v>
      </c>
      <c r="P91" s="212"/>
    </row>
    <row r="92" spans="1:16" s="13" customFormat="1" ht="12.75" thickBot="1" thickTop="1">
      <c r="A92" s="18"/>
      <c r="B92" s="297" t="s">
        <v>123</v>
      </c>
      <c r="C92" s="310">
        <v>905</v>
      </c>
      <c r="D92" s="311" t="s">
        <v>62</v>
      </c>
      <c r="E92" s="311" t="s">
        <v>39</v>
      </c>
      <c r="F92" s="311" t="s">
        <v>124</v>
      </c>
      <c r="G92" s="311" t="s">
        <v>23</v>
      </c>
      <c r="H92" s="312">
        <v>3696593</v>
      </c>
      <c r="I92" s="313">
        <v>3654593</v>
      </c>
      <c r="J92" s="221">
        <v>1022728.04</v>
      </c>
      <c r="K92" s="221">
        <v>1596041.86</v>
      </c>
      <c r="L92" s="314">
        <v>1253665.05</v>
      </c>
      <c r="M92" s="221">
        <v>1253665.05</v>
      </c>
      <c r="N92" s="315">
        <f t="shared" si="15"/>
        <v>71.65695058245885</v>
      </c>
      <c r="O92" s="221">
        <f t="shared" si="28"/>
        <v>1365104.8500000003</v>
      </c>
      <c r="P92" s="316"/>
    </row>
    <row r="93" spans="1:16" s="13" customFormat="1" ht="24" thickBot="1" thickTop="1">
      <c r="A93" s="18"/>
      <c r="B93" s="297" t="s">
        <v>125</v>
      </c>
      <c r="C93" s="317">
        <v>905</v>
      </c>
      <c r="D93" s="318" t="s">
        <v>62</v>
      </c>
      <c r="E93" s="318" t="s">
        <v>39</v>
      </c>
      <c r="F93" s="318" t="s">
        <v>126</v>
      </c>
      <c r="G93" s="318" t="s">
        <v>23</v>
      </c>
      <c r="H93" s="319">
        <v>40532076</v>
      </c>
      <c r="I93" s="320">
        <v>40574076</v>
      </c>
      <c r="J93" s="321">
        <v>10079811.15</v>
      </c>
      <c r="K93" s="321">
        <v>22149530.62</v>
      </c>
      <c r="L93" s="322">
        <v>19772815.66</v>
      </c>
      <c r="M93" s="321">
        <v>19772765.66</v>
      </c>
      <c r="N93" s="323">
        <f t="shared" si="15"/>
        <v>79.43333514237023</v>
      </c>
      <c r="O93" s="321">
        <f t="shared" si="28"/>
        <v>12456576.110000003</v>
      </c>
      <c r="P93" s="324">
        <f>L93-M93</f>
        <v>50</v>
      </c>
    </row>
    <row r="94" spans="1:16" s="13" customFormat="1" ht="12.75" thickBot="1" thickTop="1">
      <c r="A94" s="18"/>
      <c r="B94" s="297" t="s">
        <v>127</v>
      </c>
      <c r="C94" s="325">
        <v>905</v>
      </c>
      <c r="D94" s="326" t="s">
        <v>62</v>
      </c>
      <c r="E94" s="326" t="s">
        <v>62</v>
      </c>
      <c r="F94" s="326" t="s">
        <v>128</v>
      </c>
      <c r="G94" s="326" t="s">
        <v>23</v>
      </c>
      <c r="H94" s="327">
        <v>3500000</v>
      </c>
      <c r="I94" s="328">
        <v>3500000</v>
      </c>
      <c r="J94" s="329">
        <v>5481730.64</v>
      </c>
      <c r="K94" s="329">
        <v>9032.4</v>
      </c>
      <c r="L94" s="330">
        <v>1114695.27</v>
      </c>
      <c r="M94" s="329">
        <v>1114695.27</v>
      </c>
      <c r="N94" s="331">
        <f t="shared" si="15"/>
        <v>156.878944</v>
      </c>
      <c r="O94" s="329">
        <f t="shared" si="28"/>
        <v>4376067.77</v>
      </c>
      <c r="P94" s="332"/>
    </row>
    <row r="95" spans="1:16" s="13" customFormat="1" ht="22.5" customHeight="1" thickBot="1" thickTop="1">
      <c r="A95" s="51">
        <v>6</v>
      </c>
      <c r="B95" s="166" t="s">
        <v>129</v>
      </c>
      <c r="C95" s="333"/>
      <c r="D95" s="333"/>
      <c r="E95" s="333"/>
      <c r="F95" s="333"/>
      <c r="G95" s="333"/>
      <c r="H95" s="333"/>
      <c r="I95" s="333"/>
      <c r="J95" s="333"/>
      <c r="K95" s="333"/>
      <c r="L95" s="333"/>
      <c r="M95" s="333"/>
      <c r="N95" s="333"/>
      <c r="O95" s="333"/>
      <c r="P95" s="334"/>
    </row>
    <row r="96" spans="1:16" s="13" customFormat="1" ht="12.75">
      <c r="A96" s="335"/>
      <c r="B96" s="19" t="s">
        <v>19</v>
      </c>
      <c r="C96" s="113" t="s">
        <v>23</v>
      </c>
      <c r="D96" s="336" t="s">
        <v>31</v>
      </c>
      <c r="E96" s="336" t="s">
        <v>31</v>
      </c>
      <c r="F96" s="336" t="s">
        <v>130</v>
      </c>
      <c r="G96" s="336" t="s">
        <v>23</v>
      </c>
      <c r="H96" s="337">
        <f aca="true" t="shared" si="31" ref="H96:M96">SUM(H97:H100)</f>
        <v>2467298</v>
      </c>
      <c r="I96" s="338">
        <f t="shared" si="31"/>
        <v>2104427</v>
      </c>
      <c r="J96" s="119">
        <f t="shared" si="31"/>
        <v>234808.7</v>
      </c>
      <c r="K96" s="119">
        <f t="shared" si="31"/>
        <v>668350.9199999999</v>
      </c>
      <c r="L96" s="339">
        <f t="shared" si="31"/>
        <v>222528.65</v>
      </c>
      <c r="M96" s="119">
        <f t="shared" si="31"/>
        <v>222528.65</v>
      </c>
      <c r="N96" s="149">
        <f t="shared" si="15"/>
        <v>42.91712756013869</v>
      </c>
      <c r="O96" s="119">
        <f>SUM(O97:O100)</f>
        <v>680630.97</v>
      </c>
      <c r="P96" s="340"/>
    </row>
    <row r="97" spans="1:16" s="13" customFormat="1" ht="12">
      <c r="A97" s="335"/>
      <c r="B97" s="341" t="s">
        <v>131</v>
      </c>
      <c r="C97" s="295">
        <v>902</v>
      </c>
      <c r="D97" s="68" t="s">
        <v>31</v>
      </c>
      <c r="E97" s="68" t="s">
        <v>31</v>
      </c>
      <c r="F97" s="68" t="s">
        <v>132</v>
      </c>
      <c r="G97" s="68" t="s">
        <v>23</v>
      </c>
      <c r="H97" s="69">
        <v>40000</v>
      </c>
      <c r="I97" s="70">
        <f>I103+I104+I109</f>
        <v>40000</v>
      </c>
      <c r="J97" s="37">
        <f>J103+J104+J109</f>
        <v>0</v>
      </c>
      <c r="K97" s="37">
        <f>K103+K104+K109</f>
        <v>6750</v>
      </c>
      <c r="L97" s="71">
        <f>L103+L104+L109</f>
        <v>6750</v>
      </c>
      <c r="M97" s="37">
        <f>M103+M104+M109</f>
        <v>6750</v>
      </c>
      <c r="N97" s="149">
        <f t="shared" si="15"/>
        <v>16.875</v>
      </c>
      <c r="O97" s="37">
        <f>J97+K97-M97</f>
        <v>0</v>
      </c>
      <c r="P97" s="342"/>
    </row>
    <row r="98" spans="1:16" s="13" customFormat="1" ht="12">
      <c r="A98" s="335"/>
      <c r="B98" s="341" t="s">
        <v>74</v>
      </c>
      <c r="C98" s="295">
        <v>905</v>
      </c>
      <c r="D98" s="68" t="s">
        <v>31</v>
      </c>
      <c r="E98" s="68" t="s">
        <v>31</v>
      </c>
      <c r="F98" s="68" t="s">
        <v>133</v>
      </c>
      <c r="G98" s="68" t="s">
        <v>23</v>
      </c>
      <c r="H98" s="69">
        <f aca="true" t="shared" si="32" ref="H98:M98">H111</f>
        <v>1550498</v>
      </c>
      <c r="I98" s="70">
        <f t="shared" si="32"/>
        <v>1187627</v>
      </c>
      <c r="J98" s="37">
        <f t="shared" si="32"/>
        <v>0</v>
      </c>
      <c r="K98" s="37">
        <f t="shared" si="32"/>
        <v>435504.92</v>
      </c>
      <c r="L98" s="71">
        <f t="shared" si="32"/>
        <v>0</v>
      </c>
      <c r="M98" s="37">
        <f t="shared" si="32"/>
        <v>0</v>
      </c>
      <c r="N98" s="149">
        <f t="shared" si="15"/>
        <v>36.670176747413116</v>
      </c>
      <c r="O98" s="37">
        <f>J98+K98-M98</f>
        <v>435504.92</v>
      </c>
      <c r="P98" s="342"/>
    </row>
    <row r="99" spans="1:16" s="13" customFormat="1" ht="12">
      <c r="A99" s="335"/>
      <c r="B99" s="67" t="s">
        <v>134</v>
      </c>
      <c r="C99" s="295">
        <v>906</v>
      </c>
      <c r="D99" s="68" t="s">
        <v>31</v>
      </c>
      <c r="E99" s="68" t="s">
        <v>31</v>
      </c>
      <c r="F99" s="68" t="s">
        <v>132</v>
      </c>
      <c r="G99" s="68" t="s">
        <v>23</v>
      </c>
      <c r="H99" s="69">
        <v>534800</v>
      </c>
      <c r="I99" s="70">
        <v>534800</v>
      </c>
      <c r="J99" s="37">
        <f aca="true" t="shared" si="33" ref="I99:N100">J107</f>
        <v>234808.7</v>
      </c>
      <c r="K99" s="37">
        <v>99978</v>
      </c>
      <c r="L99" s="71">
        <f t="shared" si="33"/>
        <v>215778.65</v>
      </c>
      <c r="M99" s="37">
        <f t="shared" si="33"/>
        <v>215778.65</v>
      </c>
      <c r="N99" s="149">
        <f t="shared" si="15"/>
        <v>62.60035527299925</v>
      </c>
      <c r="O99" s="37">
        <f>J99+K99-M99</f>
        <v>119008.05000000002</v>
      </c>
      <c r="P99" s="342"/>
    </row>
    <row r="100" spans="1:16" s="13" customFormat="1" ht="12">
      <c r="A100" s="335"/>
      <c r="B100" s="74" t="s">
        <v>135</v>
      </c>
      <c r="C100" s="295">
        <v>907</v>
      </c>
      <c r="D100" s="68" t="s">
        <v>136</v>
      </c>
      <c r="E100" s="68" t="s">
        <v>31</v>
      </c>
      <c r="F100" s="68" t="s">
        <v>132</v>
      </c>
      <c r="G100" s="68" t="s">
        <v>23</v>
      </c>
      <c r="H100" s="69">
        <v>342000</v>
      </c>
      <c r="I100" s="70">
        <f t="shared" si="33"/>
        <v>342000</v>
      </c>
      <c r="J100" s="37">
        <f t="shared" si="33"/>
        <v>0</v>
      </c>
      <c r="K100" s="37">
        <f t="shared" si="33"/>
        <v>126118</v>
      </c>
      <c r="L100" s="71">
        <f t="shared" si="33"/>
        <v>0</v>
      </c>
      <c r="M100" s="37">
        <f t="shared" si="33"/>
        <v>0</v>
      </c>
      <c r="N100" s="149">
        <f t="shared" si="15"/>
        <v>36.8766081871345</v>
      </c>
      <c r="O100" s="37">
        <f>J100+K100-M100</f>
        <v>126118</v>
      </c>
      <c r="P100" s="343"/>
    </row>
    <row r="101" spans="1:16" s="13" customFormat="1" ht="14.25" customHeight="1">
      <c r="A101" s="335"/>
      <c r="B101" s="344"/>
      <c r="C101" s="190" t="s">
        <v>137</v>
      </c>
      <c r="D101" s="253"/>
      <c r="E101" s="253"/>
      <c r="F101" s="253"/>
      <c r="G101" s="253"/>
      <c r="H101" s="253"/>
      <c r="I101" s="253"/>
      <c r="J101" s="253"/>
      <c r="K101" s="253"/>
      <c r="L101" s="253"/>
      <c r="M101" s="253"/>
      <c r="N101" s="253"/>
      <c r="O101" s="253"/>
      <c r="P101" s="254"/>
    </row>
    <row r="102" spans="1:16" s="13" customFormat="1" ht="12">
      <c r="A102" s="335"/>
      <c r="B102" s="193" t="s">
        <v>76</v>
      </c>
      <c r="C102" s="194" t="s">
        <v>23</v>
      </c>
      <c r="D102" s="68" t="s">
        <v>31</v>
      </c>
      <c r="E102" s="68" t="s">
        <v>31</v>
      </c>
      <c r="F102" s="68" t="s">
        <v>132</v>
      </c>
      <c r="G102" s="68" t="s">
        <v>23</v>
      </c>
      <c r="H102" s="69">
        <f aca="true" t="shared" si="34" ref="H102:M102">H103+H104+H107+H108+H109</f>
        <v>916800</v>
      </c>
      <c r="I102" s="70">
        <f t="shared" si="34"/>
        <v>916800</v>
      </c>
      <c r="J102" s="37">
        <f t="shared" si="34"/>
        <v>234808.7</v>
      </c>
      <c r="K102" s="37">
        <f t="shared" si="34"/>
        <v>232846</v>
      </c>
      <c r="L102" s="71">
        <f t="shared" si="34"/>
        <v>222528.65</v>
      </c>
      <c r="M102" s="37">
        <f t="shared" si="34"/>
        <v>222528.65</v>
      </c>
      <c r="N102" s="126">
        <f t="shared" si="15"/>
        <v>51.00945680628273</v>
      </c>
      <c r="O102" s="37">
        <f aca="true" t="shared" si="35" ref="O102:O109">J102+K102-M102</f>
        <v>245126.05000000002</v>
      </c>
      <c r="P102" s="196"/>
    </row>
    <row r="103" spans="1:16" s="13" customFormat="1" ht="22.5">
      <c r="A103" s="335"/>
      <c r="B103" s="345" t="s">
        <v>138</v>
      </c>
      <c r="C103" s="74">
        <v>902</v>
      </c>
      <c r="D103" s="75" t="s">
        <v>21</v>
      </c>
      <c r="E103" s="75" t="s">
        <v>20</v>
      </c>
      <c r="F103" s="75" t="s">
        <v>139</v>
      </c>
      <c r="G103" s="75" t="s">
        <v>42</v>
      </c>
      <c r="H103" s="76">
        <v>10000</v>
      </c>
      <c r="I103" s="77">
        <v>10000</v>
      </c>
      <c r="J103" s="136">
        <v>0</v>
      </c>
      <c r="K103" s="136">
        <v>5000</v>
      </c>
      <c r="L103" s="137">
        <v>5000</v>
      </c>
      <c r="M103" s="136">
        <v>5000</v>
      </c>
      <c r="N103" s="126">
        <f t="shared" si="15"/>
        <v>50</v>
      </c>
      <c r="O103" s="78">
        <f t="shared" si="35"/>
        <v>0</v>
      </c>
      <c r="P103" s="346"/>
    </row>
    <row r="104" spans="1:16" s="13" customFormat="1" ht="11.25" customHeight="1">
      <c r="A104" s="335"/>
      <c r="B104" s="347" t="s">
        <v>140</v>
      </c>
      <c r="C104" s="67">
        <v>902</v>
      </c>
      <c r="D104" s="68" t="s">
        <v>21</v>
      </c>
      <c r="E104" s="68" t="s">
        <v>20</v>
      </c>
      <c r="F104" s="68" t="s">
        <v>141</v>
      </c>
      <c r="G104" s="68" t="s">
        <v>23</v>
      </c>
      <c r="H104" s="187">
        <f aca="true" t="shared" si="36" ref="H104:M104">H105+H106</f>
        <v>20000</v>
      </c>
      <c r="I104" s="296">
        <f t="shared" si="36"/>
        <v>20000</v>
      </c>
      <c r="J104" s="96">
        <f t="shared" si="36"/>
        <v>0</v>
      </c>
      <c r="K104" s="96">
        <f t="shared" si="36"/>
        <v>0</v>
      </c>
      <c r="L104" s="188">
        <f t="shared" si="36"/>
        <v>0</v>
      </c>
      <c r="M104" s="96">
        <f t="shared" si="36"/>
        <v>0</v>
      </c>
      <c r="N104" s="149">
        <f t="shared" si="15"/>
        <v>0</v>
      </c>
      <c r="O104" s="37">
        <f t="shared" si="35"/>
        <v>0</v>
      </c>
      <c r="P104" s="129" t="s">
        <v>43</v>
      </c>
    </row>
    <row r="105" spans="1:16" s="13" customFormat="1" ht="11.25" customHeight="1">
      <c r="A105" s="335"/>
      <c r="B105" s="284"/>
      <c r="C105" s="67">
        <v>902</v>
      </c>
      <c r="D105" s="68" t="s">
        <v>21</v>
      </c>
      <c r="E105" s="68" t="s">
        <v>20</v>
      </c>
      <c r="F105" s="68" t="s">
        <v>141</v>
      </c>
      <c r="G105" s="68" t="s">
        <v>42</v>
      </c>
      <c r="H105" s="69">
        <v>10000</v>
      </c>
      <c r="I105" s="70">
        <v>10000</v>
      </c>
      <c r="J105" s="37">
        <v>0</v>
      </c>
      <c r="K105" s="37">
        <v>0</v>
      </c>
      <c r="L105" s="71">
        <v>0</v>
      </c>
      <c r="M105" s="37">
        <v>0</v>
      </c>
      <c r="N105" s="149">
        <f t="shared" si="15"/>
        <v>0</v>
      </c>
      <c r="O105" s="37">
        <f t="shared" si="35"/>
        <v>0</v>
      </c>
      <c r="P105" s="348"/>
    </row>
    <row r="106" spans="1:16" s="13" customFormat="1" ht="11.25" customHeight="1">
      <c r="A106" s="335"/>
      <c r="B106" s="284"/>
      <c r="C106" s="67">
        <v>902</v>
      </c>
      <c r="D106" s="68" t="s">
        <v>21</v>
      </c>
      <c r="E106" s="68" t="s">
        <v>20</v>
      </c>
      <c r="F106" s="68" t="s">
        <v>141</v>
      </c>
      <c r="G106" s="68" t="s">
        <v>70</v>
      </c>
      <c r="H106" s="69">
        <v>10000</v>
      </c>
      <c r="I106" s="70">
        <v>10000</v>
      </c>
      <c r="J106" s="37">
        <v>0</v>
      </c>
      <c r="K106" s="96">
        <v>0</v>
      </c>
      <c r="L106" s="188">
        <v>0</v>
      </c>
      <c r="M106" s="96">
        <v>0</v>
      </c>
      <c r="N106" s="149">
        <f t="shared" si="15"/>
        <v>0</v>
      </c>
      <c r="O106" s="37">
        <f t="shared" si="35"/>
        <v>0</v>
      </c>
      <c r="P106" s="349"/>
    </row>
    <row r="107" spans="1:16" s="13" customFormat="1" ht="12">
      <c r="A107" s="335"/>
      <c r="B107" s="284"/>
      <c r="C107" s="67">
        <v>906</v>
      </c>
      <c r="D107" s="68" t="s">
        <v>61</v>
      </c>
      <c r="E107" s="68" t="s">
        <v>40</v>
      </c>
      <c r="F107" s="68" t="s">
        <v>141</v>
      </c>
      <c r="G107" s="68" t="s">
        <v>142</v>
      </c>
      <c r="H107" s="69">
        <v>534800</v>
      </c>
      <c r="I107" s="70">
        <v>534800</v>
      </c>
      <c r="J107" s="37">
        <v>234808.7</v>
      </c>
      <c r="K107" s="37">
        <v>99978</v>
      </c>
      <c r="L107" s="71">
        <v>215778.65</v>
      </c>
      <c r="M107" s="37">
        <v>215778.65</v>
      </c>
      <c r="N107" s="149">
        <f t="shared" si="15"/>
        <v>62.60035527299925</v>
      </c>
      <c r="O107" s="37">
        <f t="shared" si="35"/>
        <v>119008.05000000002</v>
      </c>
      <c r="P107" s="196"/>
    </row>
    <row r="108" spans="1:16" s="13" customFormat="1" ht="12">
      <c r="A108" s="335"/>
      <c r="B108" s="286"/>
      <c r="C108" s="67">
        <v>907</v>
      </c>
      <c r="D108" s="68" t="s">
        <v>61</v>
      </c>
      <c r="E108" s="68" t="s">
        <v>40</v>
      </c>
      <c r="F108" s="68" t="s">
        <v>141</v>
      </c>
      <c r="G108" s="68" t="s">
        <v>142</v>
      </c>
      <c r="H108" s="69">
        <v>342000</v>
      </c>
      <c r="I108" s="70">
        <v>342000</v>
      </c>
      <c r="J108" s="37">
        <v>0</v>
      </c>
      <c r="K108" s="37">
        <v>126118</v>
      </c>
      <c r="L108" s="71">
        <v>0</v>
      </c>
      <c r="M108" s="37">
        <v>0</v>
      </c>
      <c r="N108" s="149">
        <f t="shared" si="15"/>
        <v>36.8766081871345</v>
      </c>
      <c r="O108" s="37">
        <f t="shared" si="35"/>
        <v>126118</v>
      </c>
      <c r="P108" s="196" t="s">
        <v>143</v>
      </c>
    </row>
    <row r="109" spans="1:16" s="13" customFormat="1" ht="22.5">
      <c r="A109" s="335"/>
      <c r="B109" s="345" t="s">
        <v>144</v>
      </c>
      <c r="C109" s="74">
        <v>902</v>
      </c>
      <c r="D109" s="75" t="s">
        <v>145</v>
      </c>
      <c r="E109" s="75" t="s">
        <v>39</v>
      </c>
      <c r="F109" s="75" t="s">
        <v>146</v>
      </c>
      <c r="G109" s="75" t="s">
        <v>147</v>
      </c>
      <c r="H109" s="76">
        <v>10000</v>
      </c>
      <c r="I109" s="77">
        <v>10000</v>
      </c>
      <c r="J109" s="136">
        <v>0</v>
      </c>
      <c r="K109" s="136">
        <v>1750</v>
      </c>
      <c r="L109" s="137">
        <v>1750</v>
      </c>
      <c r="M109" s="136">
        <v>1750</v>
      </c>
      <c r="N109" s="126">
        <f t="shared" si="15"/>
        <v>17.5</v>
      </c>
      <c r="O109" s="78">
        <f t="shared" si="35"/>
        <v>0</v>
      </c>
      <c r="P109" s="350" t="s">
        <v>148</v>
      </c>
    </row>
    <row r="110" spans="1:16" s="13" customFormat="1" ht="15.75" customHeight="1">
      <c r="A110" s="335"/>
      <c r="B110" s="351"/>
      <c r="C110" s="190" t="s">
        <v>149</v>
      </c>
      <c r="D110" s="253"/>
      <c r="E110" s="253"/>
      <c r="F110" s="253"/>
      <c r="G110" s="253"/>
      <c r="H110" s="253"/>
      <c r="I110" s="253"/>
      <c r="J110" s="253"/>
      <c r="K110" s="253"/>
      <c r="L110" s="253"/>
      <c r="M110" s="253"/>
      <c r="N110" s="253"/>
      <c r="O110" s="253"/>
      <c r="P110" s="254"/>
    </row>
    <row r="111" spans="1:16" s="13" customFormat="1" ht="18" customHeight="1" thickBot="1">
      <c r="A111" s="352"/>
      <c r="B111" s="345" t="s">
        <v>150</v>
      </c>
      <c r="C111" s="42">
        <v>905</v>
      </c>
      <c r="D111" s="43" t="s">
        <v>81</v>
      </c>
      <c r="E111" s="43" t="s">
        <v>40</v>
      </c>
      <c r="F111" s="43" t="s">
        <v>151</v>
      </c>
      <c r="G111" s="43" t="s">
        <v>42</v>
      </c>
      <c r="H111" s="44">
        <v>1550498</v>
      </c>
      <c r="I111" s="353">
        <v>1187627</v>
      </c>
      <c r="J111" s="354">
        <v>0</v>
      </c>
      <c r="K111" s="354">
        <v>435504.92</v>
      </c>
      <c r="L111" s="355">
        <v>0</v>
      </c>
      <c r="M111" s="354">
        <v>0</v>
      </c>
      <c r="N111" s="126">
        <f t="shared" si="15"/>
        <v>36.670176747413116</v>
      </c>
      <c r="O111" s="78">
        <f>J111+K111-M111</f>
        <v>435504.92</v>
      </c>
      <c r="P111" s="356"/>
    </row>
    <row r="112" spans="1:16" s="13" customFormat="1" ht="16.5" customHeight="1" thickBot="1">
      <c r="A112" s="14">
        <v>7</v>
      </c>
      <c r="B112" s="176" t="s">
        <v>152</v>
      </c>
      <c r="C112" s="357"/>
      <c r="D112" s="357"/>
      <c r="E112" s="357"/>
      <c r="F112" s="357"/>
      <c r="G112" s="357"/>
      <c r="H112" s="357"/>
      <c r="I112" s="357"/>
      <c r="J112" s="357"/>
      <c r="K112" s="357"/>
      <c r="L112" s="357"/>
      <c r="M112" s="357"/>
      <c r="N112" s="357"/>
      <c r="O112" s="357"/>
      <c r="P112" s="358"/>
    </row>
    <row r="113" spans="1:16" s="13" customFormat="1" ht="27.75" customHeight="1">
      <c r="A113" s="18"/>
      <c r="B113" s="359" t="s">
        <v>19</v>
      </c>
      <c r="C113" s="360" t="s">
        <v>23</v>
      </c>
      <c r="D113" s="361" t="s">
        <v>31</v>
      </c>
      <c r="E113" s="361" t="s">
        <v>31</v>
      </c>
      <c r="F113" s="362" t="s">
        <v>153</v>
      </c>
      <c r="G113" s="361" t="s">
        <v>154</v>
      </c>
      <c r="H113" s="182">
        <f aca="true" t="shared" si="37" ref="H113:M113">SUM(H114:H118)</f>
        <v>6122752</v>
      </c>
      <c r="I113" s="183">
        <f t="shared" si="37"/>
        <v>6122752</v>
      </c>
      <c r="J113" s="363">
        <f t="shared" si="37"/>
        <v>2313708.56</v>
      </c>
      <c r="K113" s="363">
        <f t="shared" si="37"/>
        <v>440467.91</v>
      </c>
      <c r="L113" s="364">
        <f t="shared" si="37"/>
        <v>1631605.83</v>
      </c>
      <c r="M113" s="363">
        <f t="shared" si="37"/>
        <v>1631605.83</v>
      </c>
      <c r="N113" s="365">
        <f>(J113+K113)/I113*100</f>
        <v>44.982656001745625</v>
      </c>
      <c r="O113" s="363">
        <f>J113+K113-L113</f>
        <v>1122570.6400000001</v>
      </c>
      <c r="P113" s="366"/>
    </row>
    <row r="114" spans="1:16" s="13" customFormat="1" ht="12.75" customHeight="1">
      <c r="A114" s="18"/>
      <c r="B114" s="367" t="s">
        <v>155</v>
      </c>
      <c r="C114" s="74">
        <v>905</v>
      </c>
      <c r="D114" s="75" t="s">
        <v>62</v>
      </c>
      <c r="E114" s="75" t="s">
        <v>105</v>
      </c>
      <c r="F114" s="75" t="s">
        <v>156</v>
      </c>
      <c r="G114" s="75" t="s">
        <v>42</v>
      </c>
      <c r="H114" s="76">
        <v>15152</v>
      </c>
      <c r="I114" s="77">
        <v>15152</v>
      </c>
      <c r="J114" s="78">
        <v>0</v>
      </c>
      <c r="K114" s="78">
        <v>0</v>
      </c>
      <c r="L114" s="79">
        <v>0</v>
      </c>
      <c r="M114" s="78">
        <v>0</v>
      </c>
      <c r="N114" s="126">
        <f>(J114+K114)/I114*100</f>
        <v>0</v>
      </c>
      <c r="O114" s="78">
        <f>J114+K114-L114</f>
        <v>0</v>
      </c>
      <c r="P114" s="368" t="s">
        <v>157</v>
      </c>
    </row>
    <row r="115" spans="1:16" s="13" customFormat="1" ht="12">
      <c r="A115" s="18"/>
      <c r="B115" s="369"/>
      <c r="C115" s="370">
        <v>905</v>
      </c>
      <c r="D115" s="371" t="s">
        <v>62</v>
      </c>
      <c r="E115" s="371" t="s">
        <v>105</v>
      </c>
      <c r="F115" s="371" t="s">
        <v>158</v>
      </c>
      <c r="G115" s="83" t="s">
        <v>42</v>
      </c>
      <c r="H115" s="84">
        <v>1500000</v>
      </c>
      <c r="I115" s="85">
        <v>1500000</v>
      </c>
      <c r="J115" s="85">
        <v>0</v>
      </c>
      <c r="K115" s="85">
        <v>0</v>
      </c>
      <c r="L115" s="86">
        <v>0</v>
      </c>
      <c r="M115" s="85">
        <v>0</v>
      </c>
      <c r="N115" s="372">
        <v>0</v>
      </c>
      <c r="O115" s="87">
        <v>0</v>
      </c>
      <c r="P115" s="373"/>
    </row>
    <row r="116" spans="1:16" s="13" customFormat="1" ht="12">
      <c r="A116" s="18"/>
      <c r="B116" s="369"/>
      <c r="C116" s="67">
        <v>906</v>
      </c>
      <c r="D116" s="68" t="s">
        <v>61</v>
      </c>
      <c r="E116" s="68" t="s">
        <v>40</v>
      </c>
      <c r="F116" s="68" t="s">
        <v>156</v>
      </c>
      <c r="G116" s="91" t="s">
        <v>142</v>
      </c>
      <c r="H116" s="145">
        <v>4282600</v>
      </c>
      <c r="I116" s="146">
        <v>4282600</v>
      </c>
      <c r="J116" s="147">
        <v>2213728.56</v>
      </c>
      <c r="K116" s="147">
        <v>440467.91</v>
      </c>
      <c r="L116" s="148">
        <v>1631605.83</v>
      </c>
      <c r="M116" s="147">
        <v>1631605.83</v>
      </c>
      <c r="N116" s="149">
        <f>(J116+K116)/I116*100</f>
        <v>61.976287068603185</v>
      </c>
      <c r="O116" s="37">
        <f>J116+K116-L116</f>
        <v>1022590.6400000001</v>
      </c>
      <c r="P116" s="374"/>
    </row>
    <row r="117" spans="1:16" s="13" customFormat="1" ht="12">
      <c r="A117" s="18"/>
      <c r="B117" s="369"/>
      <c r="C117" s="67">
        <v>907</v>
      </c>
      <c r="D117" s="68" t="s">
        <v>82</v>
      </c>
      <c r="E117" s="68" t="s">
        <v>81</v>
      </c>
      <c r="F117" s="68" t="s">
        <v>156</v>
      </c>
      <c r="G117" s="91" t="s">
        <v>142</v>
      </c>
      <c r="H117" s="145">
        <v>102300</v>
      </c>
      <c r="I117" s="146">
        <v>102300</v>
      </c>
      <c r="J117" s="147">
        <v>99980</v>
      </c>
      <c r="K117" s="147">
        <v>0</v>
      </c>
      <c r="L117" s="148">
        <v>0</v>
      </c>
      <c r="M117" s="147">
        <v>0</v>
      </c>
      <c r="N117" s="149">
        <f>(J117+K117)/I117*100</f>
        <v>97.73216031280548</v>
      </c>
      <c r="O117" s="37">
        <f>J117+K117-L117</f>
        <v>99980</v>
      </c>
      <c r="P117" s="375" t="s">
        <v>143</v>
      </c>
    </row>
    <row r="118" spans="1:16" s="13" customFormat="1" ht="12" thickBot="1">
      <c r="A118" s="18"/>
      <c r="B118" s="369"/>
      <c r="C118" s="376">
        <v>907</v>
      </c>
      <c r="D118" s="377" t="s">
        <v>82</v>
      </c>
      <c r="E118" s="377" t="s">
        <v>81</v>
      </c>
      <c r="F118" s="377" t="s">
        <v>158</v>
      </c>
      <c r="G118" s="378" t="s">
        <v>142</v>
      </c>
      <c r="H118" s="379">
        <v>222700</v>
      </c>
      <c r="I118" s="380">
        <v>222700</v>
      </c>
      <c r="J118" s="380">
        <v>0</v>
      </c>
      <c r="K118" s="380">
        <v>0</v>
      </c>
      <c r="L118" s="381">
        <v>0</v>
      </c>
      <c r="M118" s="380">
        <v>0</v>
      </c>
      <c r="N118" s="382">
        <f>(J118+K118)/I118*100</f>
        <v>0</v>
      </c>
      <c r="O118" s="383">
        <f>J118+K118-L118</f>
        <v>0</v>
      </c>
      <c r="P118" s="384"/>
    </row>
    <row r="119" spans="1:16" s="13" customFormat="1" ht="19.5" customHeight="1" thickBot="1">
      <c r="A119" s="14">
        <v>8</v>
      </c>
      <c r="B119" s="385" t="s">
        <v>159</v>
      </c>
      <c r="C119" s="177"/>
      <c r="D119" s="177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8"/>
    </row>
    <row r="120" spans="1:16" s="13" customFormat="1" ht="15" customHeight="1">
      <c r="A120" s="18"/>
      <c r="B120" s="359" t="s">
        <v>19</v>
      </c>
      <c r="C120" s="386">
        <v>906</v>
      </c>
      <c r="D120" s="361" t="s">
        <v>61</v>
      </c>
      <c r="E120" s="361" t="s">
        <v>40</v>
      </c>
      <c r="F120" s="362" t="s">
        <v>160</v>
      </c>
      <c r="G120" s="361" t="s">
        <v>23</v>
      </c>
      <c r="H120" s="182">
        <f aca="true" t="shared" si="38" ref="H120:M120">SUM(H121:H138)</f>
        <v>10815000</v>
      </c>
      <c r="I120" s="183">
        <f t="shared" si="38"/>
        <v>10915000</v>
      </c>
      <c r="J120" s="363">
        <f t="shared" si="38"/>
        <v>5331331.369999999</v>
      </c>
      <c r="K120" s="363">
        <f t="shared" si="38"/>
        <v>2600160.26</v>
      </c>
      <c r="L120" s="364">
        <f t="shared" si="38"/>
        <v>2048342.7800000003</v>
      </c>
      <c r="M120" s="363">
        <f t="shared" si="38"/>
        <v>2048342.7800000003</v>
      </c>
      <c r="N120" s="387">
        <f>(J120+K120)/I120*100</f>
        <v>72.66597920293174</v>
      </c>
      <c r="O120" s="388">
        <f>J120+K120-L120</f>
        <v>5883148.849999999</v>
      </c>
      <c r="P120" s="184"/>
    </row>
    <row r="121" spans="1:16" s="13" customFormat="1" ht="12.75" customHeight="1">
      <c r="A121" s="18"/>
      <c r="B121" s="347" t="s">
        <v>161</v>
      </c>
      <c r="C121" s="224">
        <v>904</v>
      </c>
      <c r="D121" s="225" t="s">
        <v>62</v>
      </c>
      <c r="E121" s="225" t="s">
        <v>21</v>
      </c>
      <c r="F121" s="225" t="s">
        <v>162</v>
      </c>
      <c r="G121" s="225" t="s">
        <v>42</v>
      </c>
      <c r="H121" s="238">
        <v>1998000</v>
      </c>
      <c r="I121" s="239">
        <v>1998000</v>
      </c>
      <c r="J121" s="38">
        <v>1580507.69</v>
      </c>
      <c r="K121" s="38">
        <v>576579.84</v>
      </c>
      <c r="L121" s="240">
        <v>441436.15</v>
      </c>
      <c r="M121" s="38">
        <v>441436.15</v>
      </c>
      <c r="N121" s="143">
        <f aca="true" t="shared" si="39" ref="N121:N138">(J121+K121)/I121*100</f>
        <v>107.96233883883883</v>
      </c>
      <c r="O121" s="37">
        <f aca="true" t="shared" si="40" ref="O121:O138">J121+K121-L121</f>
        <v>1715651.38</v>
      </c>
      <c r="P121" s="389"/>
    </row>
    <row r="122" spans="1:16" s="13" customFormat="1" ht="12.75">
      <c r="A122" s="18"/>
      <c r="B122" s="284"/>
      <c r="C122" s="224">
        <v>904</v>
      </c>
      <c r="D122" s="225" t="s">
        <v>62</v>
      </c>
      <c r="E122" s="225" t="s">
        <v>21</v>
      </c>
      <c r="F122" s="225" t="s">
        <v>162</v>
      </c>
      <c r="G122" s="225" t="s">
        <v>84</v>
      </c>
      <c r="H122" s="238">
        <v>1000</v>
      </c>
      <c r="I122" s="239">
        <v>1000</v>
      </c>
      <c r="J122" s="38">
        <v>0</v>
      </c>
      <c r="K122" s="38">
        <v>0</v>
      </c>
      <c r="L122" s="240">
        <v>0</v>
      </c>
      <c r="M122" s="38">
        <v>0</v>
      </c>
      <c r="N122" s="143">
        <f t="shared" si="39"/>
        <v>0</v>
      </c>
      <c r="O122" s="37">
        <f t="shared" si="40"/>
        <v>0</v>
      </c>
      <c r="P122" s="389"/>
    </row>
    <row r="123" spans="1:16" s="13" customFormat="1" ht="12.75">
      <c r="A123" s="18"/>
      <c r="B123" s="286"/>
      <c r="C123" s="67">
        <v>904</v>
      </c>
      <c r="D123" s="68" t="s">
        <v>62</v>
      </c>
      <c r="E123" s="68" t="s">
        <v>21</v>
      </c>
      <c r="F123" s="68" t="s">
        <v>162</v>
      </c>
      <c r="G123" s="68" t="s">
        <v>59</v>
      </c>
      <c r="H123" s="69">
        <v>1000</v>
      </c>
      <c r="I123" s="70">
        <v>1000</v>
      </c>
      <c r="J123" s="37">
        <v>0</v>
      </c>
      <c r="K123" s="37">
        <v>0</v>
      </c>
      <c r="L123" s="71">
        <v>0</v>
      </c>
      <c r="M123" s="37">
        <v>0</v>
      </c>
      <c r="N123" s="143">
        <f t="shared" si="39"/>
        <v>0</v>
      </c>
      <c r="O123" s="37">
        <f t="shared" si="40"/>
        <v>0</v>
      </c>
      <c r="P123" s="390"/>
    </row>
    <row r="124" spans="1:16" s="13" customFormat="1" ht="12.75">
      <c r="A124" s="18"/>
      <c r="B124" s="347" t="s">
        <v>163</v>
      </c>
      <c r="C124" s="224">
        <v>904</v>
      </c>
      <c r="D124" s="225" t="s">
        <v>21</v>
      </c>
      <c r="E124" s="225" t="s">
        <v>20</v>
      </c>
      <c r="F124" s="225" t="s">
        <v>164</v>
      </c>
      <c r="G124" s="225" t="s">
        <v>42</v>
      </c>
      <c r="H124" s="238">
        <v>3700000</v>
      </c>
      <c r="I124" s="239">
        <v>3700000</v>
      </c>
      <c r="J124" s="38">
        <v>2230614.5</v>
      </c>
      <c r="K124" s="38">
        <v>884322.4</v>
      </c>
      <c r="L124" s="240">
        <v>345221.44</v>
      </c>
      <c r="M124" s="38">
        <v>345221.44</v>
      </c>
      <c r="N124" s="149">
        <f t="shared" si="39"/>
        <v>84.18748378378378</v>
      </c>
      <c r="O124" s="38">
        <f t="shared" si="40"/>
        <v>2769715.46</v>
      </c>
      <c r="P124" s="389"/>
    </row>
    <row r="125" spans="1:16" s="13" customFormat="1" ht="12">
      <c r="A125" s="18"/>
      <c r="B125" s="284"/>
      <c r="C125" s="224">
        <v>904</v>
      </c>
      <c r="D125" s="225" t="s">
        <v>21</v>
      </c>
      <c r="E125" s="225" t="s">
        <v>20</v>
      </c>
      <c r="F125" s="225" t="s">
        <v>164</v>
      </c>
      <c r="G125" s="225" t="s">
        <v>84</v>
      </c>
      <c r="H125" s="238">
        <v>305000</v>
      </c>
      <c r="I125" s="239">
        <v>355000</v>
      </c>
      <c r="J125" s="38">
        <v>33063.15</v>
      </c>
      <c r="K125" s="38">
        <v>89955.09</v>
      </c>
      <c r="L125" s="240">
        <v>103067.67</v>
      </c>
      <c r="M125" s="38">
        <v>103067.67</v>
      </c>
      <c r="N125" s="143">
        <f t="shared" si="39"/>
        <v>34.65302535211267</v>
      </c>
      <c r="O125" s="37">
        <f t="shared" si="40"/>
        <v>19950.569999999992</v>
      </c>
      <c r="P125" s="294" t="s">
        <v>165</v>
      </c>
    </row>
    <row r="126" spans="1:16" s="13" customFormat="1" ht="12">
      <c r="A126" s="18"/>
      <c r="B126" s="286"/>
      <c r="C126" s="67">
        <v>904</v>
      </c>
      <c r="D126" s="68" t="s">
        <v>21</v>
      </c>
      <c r="E126" s="68" t="s">
        <v>20</v>
      </c>
      <c r="F126" s="68" t="s">
        <v>164</v>
      </c>
      <c r="G126" s="68" t="s">
        <v>50</v>
      </c>
      <c r="H126" s="69">
        <v>50000</v>
      </c>
      <c r="I126" s="70">
        <v>50000</v>
      </c>
      <c r="J126" s="37">
        <v>0</v>
      </c>
      <c r="K126" s="37">
        <v>2800</v>
      </c>
      <c r="L126" s="71">
        <v>2800</v>
      </c>
      <c r="M126" s="37">
        <v>2800</v>
      </c>
      <c r="N126" s="143">
        <f t="shared" si="39"/>
        <v>5.6000000000000005</v>
      </c>
      <c r="O126" s="37">
        <f t="shared" si="40"/>
        <v>0</v>
      </c>
      <c r="P126" s="301" t="s">
        <v>166</v>
      </c>
    </row>
    <row r="127" spans="1:16" s="13" customFormat="1" ht="12.75" customHeight="1">
      <c r="A127" s="18"/>
      <c r="B127" s="347" t="s">
        <v>53</v>
      </c>
      <c r="C127" s="224">
        <v>904</v>
      </c>
      <c r="D127" s="225" t="s">
        <v>21</v>
      </c>
      <c r="E127" s="225" t="s">
        <v>20</v>
      </c>
      <c r="F127" s="225" t="s">
        <v>167</v>
      </c>
      <c r="G127" s="225" t="s">
        <v>26</v>
      </c>
      <c r="H127" s="238">
        <v>210000</v>
      </c>
      <c r="I127" s="239">
        <v>210000</v>
      </c>
      <c r="J127" s="38">
        <v>41665</v>
      </c>
      <c r="K127" s="38">
        <v>59061</v>
      </c>
      <c r="L127" s="240">
        <v>51565</v>
      </c>
      <c r="M127" s="38">
        <v>51565</v>
      </c>
      <c r="N127" s="149">
        <f t="shared" si="39"/>
        <v>47.96476190476191</v>
      </c>
      <c r="O127" s="38">
        <f t="shared" si="40"/>
        <v>49161</v>
      </c>
      <c r="P127" s="389"/>
    </row>
    <row r="128" spans="1:16" s="13" customFormat="1" ht="12">
      <c r="A128" s="18"/>
      <c r="B128" s="284"/>
      <c r="C128" s="224">
        <v>904</v>
      </c>
      <c r="D128" s="225" t="s">
        <v>21</v>
      </c>
      <c r="E128" s="225" t="s">
        <v>20</v>
      </c>
      <c r="F128" s="225" t="s">
        <v>167</v>
      </c>
      <c r="G128" s="225" t="s">
        <v>42</v>
      </c>
      <c r="H128" s="238">
        <v>2420000</v>
      </c>
      <c r="I128" s="239">
        <f>1000000+595000+825000</f>
        <v>2420000</v>
      </c>
      <c r="J128" s="38">
        <v>108837.67</v>
      </c>
      <c r="K128" s="38">
        <v>933284.26</v>
      </c>
      <c r="L128" s="240">
        <v>566019.52</v>
      </c>
      <c r="M128" s="38">
        <v>566019.52</v>
      </c>
      <c r="N128" s="143">
        <f t="shared" si="39"/>
        <v>43.06288966942149</v>
      </c>
      <c r="O128" s="37">
        <f t="shared" si="40"/>
        <v>476102.41000000003</v>
      </c>
      <c r="P128" s="391" t="s">
        <v>168</v>
      </c>
    </row>
    <row r="129" spans="1:16" s="13" customFormat="1" ht="12">
      <c r="A129" s="18"/>
      <c r="B129" s="286"/>
      <c r="C129" s="67">
        <v>904</v>
      </c>
      <c r="D129" s="68" t="s">
        <v>21</v>
      </c>
      <c r="E129" s="68" t="s">
        <v>20</v>
      </c>
      <c r="F129" s="68" t="s">
        <v>167</v>
      </c>
      <c r="G129" s="68" t="s">
        <v>84</v>
      </c>
      <c r="H129" s="69">
        <v>30000</v>
      </c>
      <c r="I129" s="70">
        <v>30000</v>
      </c>
      <c r="J129" s="37">
        <v>6000</v>
      </c>
      <c r="K129" s="37">
        <v>0</v>
      </c>
      <c r="L129" s="71">
        <v>6000</v>
      </c>
      <c r="M129" s="37">
        <v>6000</v>
      </c>
      <c r="N129" s="143">
        <f t="shared" si="39"/>
        <v>20</v>
      </c>
      <c r="O129" s="37">
        <f t="shared" si="40"/>
        <v>0</v>
      </c>
      <c r="P129" s="294" t="s">
        <v>165</v>
      </c>
    </row>
    <row r="130" spans="1:16" s="13" customFormat="1" ht="12">
      <c r="A130" s="18"/>
      <c r="B130" s="347" t="s">
        <v>55</v>
      </c>
      <c r="C130" s="224">
        <v>904</v>
      </c>
      <c r="D130" s="225" t="s">
        <v>21</v>
      </c>
      <c r="E130" s="225" t="s">
        <v>20</v>
      </c>
      <c r="F130" s="225" t="s">
        <v>169</v>
      </c>
      <c r="G130" s="225" t="s">
        <v>26</v>
      </c>
      <c r="H130" s="238">
        <v>360000</v>
      </c>
      <c r="I130" s="239">
        <v>360000</v>
      </c>
      <c r="J130" s="38">
        <v>0</v>
      </c>
      <c r="K130" s="38">
        <v>25505</v>
      </c>
      <c r="L130" s="240">
        <v>25505</v>
      </c>
      <c r="M130" s="38">
        <v>25505</v>
      </c>
      <c r="N130" s="149">
        <f t="shared" si="39"/>
        <v>7.084722222222223</v>
      </c>
      <c r="O130" s="38">
        <f t="shared" si="40"/>
        <v>0</v>
      </c>
      <c r="P130" s="392" t="s">
        <v>170</v>
      </c>
    </row>
    <row r="131" spans="1:16" s="13" customFormat="1" ht="12.75">
      <c r="A131" s="18"/>
      <c r="B131" s="284"/>
      <c r="C131" s="224">
        <v>904</v>
      </c>
      <c r="D131" s="225" t="s">
        <v>21</v>
      </c>
      <c r="E131" s="225" t="s">
        <v>20</v>
      </c>
      <c r="F131" s="225" t="s">
        <v>169</v>
      </c>
      <c r="G131" s="225" t="s">
        <v>42</v>
      </c>
      <c r="H131" s="238">
        <v>195000</v>
      </c>
      <c r="I131" s="239">
        <v>195000</v>
      </c>
      <c r="J131" s="38">
        <v>262827.35</v>
      </c>
      <c r="K131" s="38">
        <v>11728</v>
      </c>
      <c r="L131" s="240">
        <v>11728</v>
      </c>
      <c r="M131" s="38">
        <v>11728</v>
      </c>
      <c r="N131" s="143">
        <f t="shared" si="39"/>
        <v>140.79761538461537</v>
      </c>
      <c r="O131" s="37">
        <f t="shared" si="40"/>
        <v>262827.35</v>
      </c>
      <c r="P131" s="389"/>
    </row>
    <row r="132" spans="1:16" s="13" customFormat="1" ht="12">
      <c r="A132" s="18"/>
      <c r="B132" s="286"/>
      <c r="C132" s="67">
        <v>904</v>
      </c>
      <c r="D132" s="68" t="s">
        <v>21</v>
      </c>
      <c r="E132" s="68" t="s">
        <v>20</v>
      </c>
      <c r="F132" s="68" t="s">
        <v>169</v>
      </c>
      <c r="G132" s="68" t="s">
        <v>84</v>
      </c>
      <c r="H132" s="69">
        <v>30000</v>
      </c>
      <c r="I132" s="70">
        <v>30000</v>
      </c>
      <c r="J132" s="37">
        <v>0</v>
      </c>
      <c r="K132" s="37">
        <v>0</v>
      </c>
      <c r="L132" s="71">
        <v>0</v>
      </c>
      <c r="M132" s="37">
        <v>0</v>
      </c>
      <c r="N132" s="143">
        <f t="shared" si="39"/>
        <v>0</v>
      </c>
      <c r="O132" s="37">
        <f t="shared" si="40"/>
        <v>0</v>
      </c>
      <c r="P132" s="294" t="s">
        <v>165</v>
      </c>
    </row>
    <row r="133" spans="1:16" s="13" customFormat="1" ht="21" customHeight="1">
      <c r="A133" s="18"/>
      <c r="B133" s="393" t="s">
        <v>171</v>
      </c>
      <c r="C133" s="224">
        <v>904</v>
      </c>
      <c r="D133" s="225" t="s">
        <v>21</v>
      </c>
      <c r="E133" s="225" t="s">
        <v>20</v>
      </c>
      <c r="F133" s="225" t="s">
        <v>172</v>
      </c>
      <c r="G133" s="225" t="s">
        <v>26</v>
      </c>
      <c r="H133" s="238">
        <v>495000</v>
      </c>
      <c r="I133" s="239">
        <v>495000</v>
      </c>
      <c r="J133" s="38">
        <v>495000</v>
      </c>
      <c r="K133" s="38">
        <v>0</v>
      </c>
      <c r="L133" s="240">
        <v>495000</v>
      </c>
      <c r="M133" s="38">
        <v>495000</v>
      </c>
      <c r="N133" s="149">
        <f t="shared" si="39"/>
        <v>100</v>
      </c>
      <c r="O133" s="38">
        <f t="shared" si="40"/>
        <v>0</v>
      </c>
      <c r="P133" s="389"/>
    </row>
    <row r="134" spans="1:16" s="13" customFormat="1" ht="12.75" customHeight="1">
      <c r="A134" s="18"/>
      <c r="B134" s="347" t="s">
        <v>173</v>
      </c>
      <c r="C134" s="224">
        <v>904</v>
      </c>
      <c r="D134" s="225" t="s">
        <v>81</v>
      </c>
      <c r="E134" s="225" t="s">
        <v>174</v>
      </c>
      <c r="F134" s="225" t="s">
        <v>175</v>
      </c>
      <c r="G134" s="225" t="s">
        <v>42</v>
      </c>
      <c r="H134" s="238">
        <v>950000</v>
      </c>
      <c r="I134" s="239">
        <v>950000</v>
      </c>
      <c r="J134" s="38">
        <v>572816.01</v>
      </c>
      <c r="K134" s="38">
        <v>0</v>
      </c>
      <c r="L134" s="240">
        <v>0</v>
      </c>
      <c r="M134" s="38">
        <v>0</v>
      </c>
      <c r="N134" s="149">
        <f t="shared" si="39"/>
        <v>60.29642210526316</v>
      </c>
      <c r="O134" s="38">
        <f t="shared" si="40"/>
        <v>572816.01</v>
      </c>
      <c r="P134" s="389"/>
    </row>
    <row r="135" spans="1:16" s="13" customFormat="1" ht="12">
      <c r="A135" s="18"/>
      <c r="B135" s="284"/>
      <c r="C135" s="224">
        <v>904</v>
      </c>
      <c r="D135" s="225" t="s">
        <v>81</v>
      </c>
      <c r="E135" s="225" t="s">
        <v>174</v>
      </c>
      <c r="F135" s="225" t="s">
        <v>175</v>
      </c>
      <c r="G135" s="225" t="s">
        <v>84</v>
      </c>
      <c r="H135" s="238">
        <v>48000</v>
      </c>
      <c r="I135" s="239">
        <v>98000</v>
      </c>
      <c r="J135" s="38">
        <v>0</v>
      </c>
      <c r="K135" s="38">
        <v>16924.67</v>
      </c>
      <c r="L135" s="240">
        <v>0</v>
      </c>
      <c r="M135" s="38">
        <v>0</v>
      </c>
      <c r="N135" s="143">
        <f t="shared" si="39"/>
        <v>17.270071428571427</v>
      </c>
      <c r="O135" s="37">
        <f t="shared" si="40"/>
        <v>16924.67</v>
      </c>
      <c r="P135" s="294" t="s">
        <v>165</v>
      </c>
    </row>
    <row r="136" spans="1:16" s="13" customFormat="1" ht="12">
      <c r="A136" s="18"/>
      <c r="B136" s="286"/>
      <c r="C136" s="67">
        <v>904</v>
      </c>
      <c r="D136" s="68" t="s">
        <v>81</v>
      </c>
      <c r="E136" s="68" t="s">
        <v>174</v>
      </c>
      <c r="F136" s="68" t="s">
        <v>175</v>
      </c>
      <c r="G136" s="68" t="s">
        <v>50</v>
      </c>
      <c r="H136" s="69">
        <v>20000</v>
      </c>
      <c r="I136" s="70">
        <v>20000</v>
      </c>
      <c r="J136" s="37">
        <v>0</v>
      </c>
      <c r="K136" s="37">
        <v>0</v>
      </c>
      <c r="L136" s="71">
        <v>0</v>
      </c>
      <c r="M136" s="37">
        <v>0</v>
      </c>
      <c r="N136" s="143">
        <f t="shared" si="39"/>
        <v>0</v>
      </c>
      <c r="O136" s="37">
        <f t="shared" si="40"/>
        <v>0</v>
      </c>
      <c r="P136" s="301" t="s">
        <v>166</v>
      </c>
    </row>
    <row r="137" spans="1:16" s="13" customFormat="1" ht="20.25" customHeight="1">
      <c r="A137" s="18"/>
      <c r="B137" s="347" t="s">
        <v>176</v>
      </c>
      <c r="C137" s="122">
        <v>904</v>
      </c>
      <c r="D137" s="123" t="s">
        <v>81</v>
      </c>
      <c r="E137" s="123" t="s">
        <v>174</v>
      </c>
      <c r="F137" s="123" t="s">
        <v>177</v>
      </c>
      <c r="G137" s="123" t="s">
        <v>26</v>
      </c>
      <c r="H137" s="227">
        <v>1000</v>
      </c>
      <c r="I137" s="251">
        <v>1000</v>
      </c>
      <c r="J137" s="252">
        <v>0</v>
      </c>
      <c r="K137" s="252">
        <v>0</v>
      </c>
      <c r="L137" s="229">
        <v>0</v>
      </c>
      <c r="M137" s="252">
        <v>0</v>
      </c>
      <c r="N137" s="126">
        <f t="shared" si="39"/>
        <v>0</v>
      </c>
      <c r="O137" s="252">
        <f t="shared" si="40"/>
        <v>0</v>
      </c>
      <c r="P137" s="392" t="s">
        <v>178</v>
      </c>
    </row>
    <row r="138" spans="1:16" s="13" customFormat="1" ht="12" thickBot="1">
      <c r="A138" s="40"/>
      <c r="B138" s="394"/>
      <c r="C138" s="395">
        <v>904</v>
      </c>
      <c r="D138" s="396" t="s">
        <v>81</v>
      </c>
      <c r="E138" s="396" t="s">
        <v>174</v>
      </c>
      <c r="F138" s="396" t="s">
        <v>177</v>
      </c>
      <c r="G138" s="396" t="s">
        <v>84</v>
      </c>
      <c r="H138" s="397">
        <v>1000</v>
      </c>
      <c r="I138" s="398">
        <v>1000</v>
      </c>
      <c r="J138" s="399">
        <v>0</v>
      </c>
      <c r="K138" s="399">
        <v>0</v>
      </c>
      <c r="L138" s="400">
        <v>0</v>
      </c>
      <c r="M138" s="399">
        <v>0</v>
      </c>
      <c r="N138" s="149">
        <f t="shared" si="39"/>
        <v>0</v>
      </c>
      <c r="O138" s="38">
        <f t="shared" si="40"/>
        <v>0</v>
      </c>
      <c r="P138" s="294" t="s">
        <v>165</v>
      </c>
    </row>
    <row r="139" spans="1:16" s="13" customFormat="1" ht="20.25" customHeight="1" thickBot="1">
      <c r="A139" s="14">
        <v>9</v>
      </c>
      <c r="B139" s="385" t="s">
        <v>179</v>
      </c>
      <c r="C139" s="177"/>
      <c r="D139" s="177"/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8"/>
    </row>
    <row r="140" spans="1:16" s="13" customFormat="1" ht="15" customHeight="1">
      <c r="A140" s="18"/>
      <c r="B140" s="359" t="s">
        <v>19</v>
      </c>
      <c r="C140" s="401">
        <v>905</v>
      </c>
      <c r="D140" s="402" t="s">
        <v>31</v>
      </c>
      <c r="E140" s="402" t="s">
        <v>31</v>
      </c>
      <c r="F140" s="362" t="s">
        <v>180</v>
      </c>
      <c r="G140" s="402" t="s">
        <v>181</v>
      </c>
      <c r="H140" s="403">
        <f aca="true" t="shared" si="41" ref="H140:M140">H141+H145+H146</f>
        <v>1759300</v>
      </c>
      <c r="I140" s="403">
        <f t="shared" si="41"/>
        <v>1902048</v>
      </c>
      <c r="J140" s="403">
        <f t="shared" si="41"/>
        <v>152472.52000000002</v>
      </c>
      <c r="K140" s="403">
        <f t="shared" si="41"/>
        <v>1270512.9000000001</v>
      </c>
      <c r="L140" s="403">
        <f t="shared" si="41"/>
        <v>202330.99</v>
      </c>
      <c r="M140" s="403">
        <f t="shared" si="41"/>
        <v>202330.99</v>
      </c>
      <c r="N140" s="365">
        <f aca="true" t="shared" si="42" ref="N140:N146">(J140+K140)/I140*100</f>
        <v>74.81332858056159</v>
      </c>
      <c r="O140" s="403">
        <f>O141+O145+O146</f>
        <v>1220654.4300000002</v>
      </c>
      <c r="P140" s="404"/>
    </row>
    <row r="141" spans="1:16" s="13" customFormat="1" ht="12">
      <c r="A141" s="18"/>
      <c r="B141" s="405" t="s">
        <v>182</v>
      </c>
      <c r="C141" s="406">
        <v>905</v>
      </c>
      <c r="D141" s="407" t="s">
        <v>81</v>
      </c>
      <c r="E141" s="407" t="s">
        <v>62</v>
      </c>
      <c r="F141" s="407" t="s">
        <v>183</v>
      </c>
      <c r="G141" s="407" t="s">
        <v>23</v>
      </c>
      <c r="H141" s="408">
        <f aca="true" t="shared" si="43" ref="H141:M141">SUM(H142:H144)</f>
        <v>403000</v>
      </c>
      <c r="I141" s="408">
        <f t="shared" si="43"/>
        <v>403000</v>
      </c>
      <c r="J141" s="408">
        <f t="shared" si="43"/>
        <v>33117.42</v>
      </c>
      <c r="K141" s="408">
        <f t="shared" si="43"/>
        <v>40921.04</v>
      </c>
      <c r="L141" s="409">
        <f t="shared" si="43"/>
        <v>59683.729999999996</v>
      </c>
      <c r="M141" s="408">
        <f t="shared" si="43"/>
        <v>59683.729999999996</v>
      </c>
      <c r="N141" s="410">
        <f t="shared" si="42"/>
        <v>18.371826302729527</v>
      </c>
      <c r="O141" s="408">
        <f aca="true" t="shared" si="44" ref="O141:O146">J141+K141-L141</f>
        <v>14354.729999999996</v>
      </c>
      <c r="P141" s="411">
        <f>L141-M141</f>
        <v>0</v>
      </c>
    </row>
    <row r="142" spans="1:16" s="13" customFormat="1" ht="12">
      <c r="A142" s="18"/>
      <c r="B142" s="405"/>
      <c r="C142" s="412">
        <v>905</v>
      </c>
      <c r="D142" s="413" t="s">
        <v>81</v>
      </c>
      <c r="E142" s="413" t="s">
        <v>62</v>
      </c>
      <c r="F142" s="413" t="s">
        <v>183</v>
      </c>
      <c r="G142" s="413" t="s">
        <v>48</v>
      </c>
      <c r="H142" s="414">
        <v>103176.7</v>
      </c>
      <c r="I142" s="415">
        <v>103176.7</v>
      </c>
      <c r="J142" s="415">
        <v>2002.67</v>
      </c>
      <c r="K142" s="416">
        <v>31429.39</v>
      </c>
      <c r="L142" s="417">
        <v>22406.91</v>
      </c>
      <c r="M142" s="416">
        <v>22406.91</v>
      </c>
      <c r="N142" s="410">
        <f t="shared" si="42"/>
        <v>32.40272270774312</v>
      </c>
      <c r="O142" s="408">
        <f t="shared" si="44"/>
        <v>11025.149999999998</v>
      </c>
      <c r="P142" s="411">
        <f>L142-M142</f>
        <v>0</v>
      </c>
    </row>
    <row r="143" spans="1:16" s="13" customFormat="1" ht="12">
      <c r="A143" s="18"/>
      <c r="B143" s="405"/>
      <c r="C143" s="412">
        <v>905</v>
      </c>
      <c r="D143" s="418" t="s">
        <v>81</v>
      </c>
      <c r="E143" s="413" t="s">
        <v>62</v>
      </c>
      <c r="F143" s="413" t="s">
        <v>183</v>
      </c>
      <c r="G143" s="413" t="s">
        <v>49</v>
      </c>
      <c r="H143" s="414">
        <v>31623.3</v>
      </c>
      <c r="I143" s="415">
        <v>31623.3</v>
      </c>
      <c r="J143" s="415">
        <v>604.82</v>
      </c>
      <c r="K143" s="416">
        <v>9491.65</v>
      </c>
      <c r="L143" s="417">
        <v>6766.89</v>
      </c>
      <c r="M143" s="416">
        <v>6766.89</v>
      </c>
      <c r="N143" s="410">
        <f t="shared" si="42"/>
        <v>31.927313088766823</v>
      </c>
      <c r="O143" s="408">
        <f t="shared" si="44"/>
        <v>3329.579999999999</v>
      </c>
      <c r="P143" s="411">
        <f>L143-M143</f>
        <v>0</v>
      </c>
    </row>
    <row r="144" spans="1:16" s="13" customFormat="1" ht="19.5">
      <c r="A144" s="18"/>
      <c r="B144" s="405"/>
      <c r="C144" s="412">
        <v>905</v>
      </c>
      <c r="D144" s="413" t="s">
        <v>81</v>
      </c>
      <c r="E144" s="413" t="s">
        <v>62</v>
      </c>
      <c r="F144" s="413" t="s">
        <v>183</v>
      </c>
      <c r="G144" s="413" t="s">
        <v>42</v>
      </c>
      <c r="H144" s="414">
        <v>268200</v>
      </c>
      <c r="I144" s="415">
        <v>268200</v>
      </c>
      <c r="J144" s="415">
        <v>30509.93</v>
      </c>
      <c r="K144" s="416">
        <v>0</v>
      </c>
      <c r="L144" s="417">
        <v>30509.93</v>
      </c>
      <c r="M144" s="416">
        <v>30509.93</v>
      </c>
      <c r="N144" s="410">
        <f t="shared" si="42"/>
        <v>11.375812826249069</v>
      </c>
      <c r="O144" s="408">
        <f t="shared" si="44"/>
        <v>0</v>
      </c>
      <c r="P144" s="419" t="s">
        <v>184</v>
      </c>
    </row>
    <row r="145" spans="1:16" s="13" customFormat="1" ht="23.25" customHeight="1">
      <c r="A145" s="18"/>
      <c r="B145" s="420" t="s">
        <v>185</v>
      </c>
      <c r="C145" s="421">
        <v>905</v>
      </c>
      <c r="D145" s="422" t="s">
        <v>186</v>
      </c>
      <c r="E145" s="422" t="s">
        <v>62</v>
      </c>
      <c r="F145" s="422" t="s">
        <v>187</v>
      </c>
      <c r="G145" s="422" t="s">
        <v>42</v>
      </c>
      <c r="H145" s="423">
        <v>1356300</v>
      </c>
      <c r="I145" s="424">
        <v>1492619.7</v>
      </c>
      <c r="J145" s="425">
        <v>119355.1</v>
      </c>
      <c r="K145" s="425">
        <v>1223163.56</v>
      </c>
      <c r="L145" s="426">
        <v>136218.96</v>
      </c>
      <c r="M145" s="425">
        <v>136218.96</v>
      </c>
      <c r="N145" s="427">
        <f t="shared" si="42"/>
        <v>89.943785412989</v>
      </c>
      <c r="O145" s="425">
        <f t="shared" si="44"/>
        <v>1206299.7000000002</v>
      </c>
      <c r="P145" s="428"/>
    </row>
    <row r="146" spans="1:16" s="13" customFormat="1" ht="13.5" customHeight="1" thickBot="1">
      <c r="A146" s="40"/>
      <c r="B146" s="429"/>
      <c r="C146" s="430">
        <v>905</v>
      </c>
      <c r="D146" s="430" t="s">
        <v>188</v>
      </c>
      <c r="E146" s="430" t="s">
        <v>62</v>
      </c>
      <c r="F146" s="430" t="s">
        <v>187</v>
      </c>
      <c r="G146" s="430" t="s">
        <v>84</v>
      </c>
      <c r="H146" s="431">
        <v>0</v>
      </c>
      <c r="I146" s="432">
        <v>6428.3</v>
      </c>
      <c r="J146" s="432">
        <v>0</v>
      </c>
      <c r="K146" s="432">
        <v>6428.3</v>
      </c>
      <c r="L146" s="432">
        <v>6428.3</v>
      </c>
      <c r="M146" s="432">
        <v>6428.3</v>
      </c>
      <c r="N146" s="143">
        <f t="shared" si="42"/>
        <v>100</v>
      </c>
      <c r="O146" s="431">
        <f t="shared" si="44"/>
        <v>0</v>
      </c>
      <c r="P146" s="433"/>
    </row>
    <row r="147" spans="1:16" s="13" customFormat="1" ht="21" customHeight="1" thickBot="1">
      <c r="A147" s="108">
        <v>10</v>
      </c>
      <c r="B147" s="434" t="s">
        <v>189</v>
      </c>
      <c r="C147" s="435"/>
      <c r="D147" s="435"/>
      <c r="E147" s="435"/>
      <c r="F147" s="435"/>
      <c r="G147" s="435"/>
      <c r="H147" s="435"/>
      <c r="I147" s="435"/>
      <c r="J147" s="435"/>
      <c r="K147" s="435"/>
      <c r="L147" s="435"/>
      <c r="M147" s="435"/>
      <c r="N147" s="435"/>
      <c r="O147" s="435"/>
      <c r="P147" s="436"/>
    </row>
    <row r="148" spans="1:16" s="13" customFormat="1" ht="21" customHeight="1">
      <c r="A148" s="18"/>
      <c r="B148" s="359" t="s">
        <v>19</v>
      </c>
      <c r="C148" s="360" t="s">
        <v>23</v>
      </c>
      <c r="D148" s="361" t="s">
        <v>31</v>
      </c>
      <c r="E148" s="361" t="s">
        <v>31</v>
      </c>
      <c r="F148" s="362" t="s">
        <v>190</v>
      </c>
      <c r="G148" s="361" t="s">
        <v>23</v>
      </c>
      <c r="H148" s="182">
        <f aca="true" t="shared" si="45" ref="H148:M148">SUM(H149:H152)</f>
        <v>45639600</v>
      </c>
      <c r="I148" s="437">
        <f t="shared" si="45"/>
        <v>44088600</v>
      </c>
      <c r="J148" s="363">
        <f t="shared" si="45"/>
        <v>271500.77</v>
      </c>
      <c r="K148" s="363">
        <f t="shared" si="45"/>
        <v>28215731.77</v>
      </c>
      <c r="L148" s="364">
        <f t="shared" si="45"/>
        <v>25421415.47</v>
      </c>
      <c r="M148" s="363">
        <f t="shared" si="45"/>
        <v>25411771.34</v>
      </c>
      <c r="N148" s="365">
        <f>(J148+K148)/I148*100</f>
        <v>64.61360201956968</v>
      </c>
      <c r="O148" s="438">
        <f>J148+K148-L148</f>
        <v>3065817.0700000003</v>
      </c>
      <c r="P148" s="439"/>
    </row>
    <row r="149" spans="1:16" s="13" customFormat="1" ht="12">
      <c r="A149" s="18"/>
      <c r="B149" s="341" t="s">
        <v>131</v>
      </c>
      <c r="C149" s="67">
        <v>902</v>
      </c>
      <c r="D149" s="68" t="s">
        <v>31</v>
      </c>
      <c r="E149" s="68" t="s">
        <v>31</v>
      </c>
      <c r="F149" s="68" t="s">
        <v>190</v>
      </c>
      <c r="G149" s="68" t="s">
        <v>23</v>
      </c>
      <c r="H149" s="37">
        <f aca="true" t="shared" si="46" ref="H149:M149">H154+H155+H172+H174+H178+H173</f>
        <v>3460000</v>
      </c>
      <c r="I149" s="70">
        <f t="shared" si="46"/>
        <v>3440000</v>
      </c>
      <c r="J149" s="37">
        <f t="shared" si="46"/>
        <v>0</v>
      </c>
      <c r="K149" s="37">
        <f t="shared" si="46"/>
        <v>1835181.59</v>
      </c>
      <c r="L149" s="37">
        <f t="shared" si="46"/>
        <v>1533636.17</v>
      </c>
      <c r="M149" s="37">
        <f t="shared" si="46"/>
        <v>1533636.17</v>
      </c>
      <c r="N149" s="149">
        <f>(J149+K149)/I149*100</f>
        <v>53.34830203488372</v>
      </c>
      <c r="O149" s="37">
        <f>O154+O155+O172+O174+O178+O173</f>
        <v>301545.42000000016</v>
      </c>
      <c r="P149" s="440"/>
    </row>
    <row r="150" spans="1:16" s="13" customFormat="1" ht="12">
      <c r="A150" s="18"/>
      <c r="B150" s="74" t="s">
        <v>73</v>
      </c>
      <c r="C150" s="67">
        <v>904</v>
      </c>
      <c r="D150" s="68" t="s">
        <v>31</v>
      </c>
      <c r="E150" s="68" t="s">
        <v>31</v>
      </c>
      <c r="F150" s="68" t="s">
        <v>190</v>
      </c>
      <c r="G150" s="68" t="s">
        <v>23</v>
      </c>
      <c r="H150" s="69">
        <f aca="true" t="shared" si="47" ref="H150:M150">H163+H165+H166+H164</f>
        <v>9574000</v>
      </c>
      <c r="I150" s="70">
        <f t="shared" si="47"/>
        <v>9574000</v>
      </c>
      <c r="J150" s="200">
        <f t="shared" si="47"/>
        <v>0</v>
      </c>
      <c r="K150" s="200">
        <f t="shared" si="47"/>
        <v>5000000</v>
      </c>
      <c r="L150" s="200">
        <f t="shared" si="47"/>
        <v>5000000</v>
      </c>
      <c r="M150" s="200">
        <f t="shared" si="47"/>
        <v>5000000</v>
      </c>
      <c r="N150" s="441">
        <f>(J150+K150)/I150*100</f>
        <v>52.22477543346563</v>
      </c>
      <c r="O150" s="200">
        <f>O163+O165+O166+O164</f>
        <v>0</v>
      </c>
      <c r="P150" s="440"/>
    </row>
    <row r="151" spans="1:16" s="13" customFormat="1" ht="12">
      <c r="A151" s="18"/>
      <c r="B151" s="341" t="s">
        <v>74</v>
      </c>
      <c r="C151" s="67">
        <v>905</v>
      </c>
      <c r="D151" s="68" t="s">
        <v>31</v>
      </c>
      <c r="E151" s="68" t="s">
        <v>31</v>
      </c>
      <c r="F151" s="68" t="s">
        <v>190</v>
      </c>
      <c r="G151" s="68" t="s">
        <v>23</v>
      </c>
      <c r="H151" s="69">
        <f>H157+H158+H175</f>
        <v>1475600</v>
      </c>
      <c r="I151" s="70">
        <f>I157+I158</f>
        <v>690800</v>
      </c>
      <c r="J151" s="37">
        <f>J157+J158</f>
        <v>0</v>
      </c>
      <c r="K151" s="37">
        <f>K157+K158</f>
        <v>411149.78</v>
      </c>
      <c r="L151" s="71">
        <f>L157+L158</f>
        <v>226093.05</v>
      </c>
      <c r="M151" s="37">
        <f>M157+M158</f>
        <v>226093.05</v>
      </c>
      <c r="N151" s="37">
        <f>N157+N158+N176</f>
        <v>155.97734960862726</v>
      </c>
      <c r="O151" s="37">
        <f>O157+O158</f>
        <v>185056.73</v>
      </c>
      <c r="P151" s="440"/>
    </row>
    <row r="152" spans="1:16" s="13" customFormat="1" ht="12">
      <c r="A152" s="18"/>
      <c r="B152" s="67" t="s">
        <v>134</v>
      </c>
      <c r="C152" s="67">
        <v>906</v>
      </c>
      <c r="D152" s="68" t="s">
        <v>31</v>
      </c>
      <c r="E152" s="68" t="s">
        <v>31</v>
      </c>
      <c r="F152" s="68" t="s">
        <v>190</v>
      </c>
      <c r="G152" s="68" t="s">
        <v>23</v>
      </c>
      <c r="H152" s="69">
        <f aca="true" t="shared" si="48" ref="H152:M152">H167+H168+H169+H160+H176</f>
        <v>31130000</v>
      </c>
      <c r="I152" s="70">
        <f t="shared" si="48"/>
        <v>30383800</v>
      </c>
      <c r="J152" s="69">
        <f t="shared" si="48"/>
        <v>271500.77</v>
      </c>
      <c r="K152" s="69">
        <f t="shared" si="48"/>
        <v>20969400.4</v>
      </c>
      <c r="L152" s="69">
        <f t="shared" si="48"/>
        <v>18661686.25</v>
      </c>
      <c r="M152" s="69">
        <f t="shared" si="48"/>
        <v>18652042.12</v>
      </c>
      <c r="N152" s="37">
        <f>N167+N168+N169</f>
        <v>141.05269130666667</v>
      </c>
      <c r="O152" s="69">
        <f>O167+O168+O169+O160+O176</f>
        <v>2579214.9199999995</v>
      </c>
      <c r="P152" s="440"/>
    </row>
    <row r="153" spans="1:16" s="13" customFormat="1" ht="12.75">
      <c r="A153" s="18"/>
      <c r="C153" s="442" t="s">
        <v>191</v>
      </c>
      <c r="D153" s="443"/>
      <c r="E153" s="443"/>
      <c r="F153" s="443"/>
      <c r="G153" s="443"/>
      <c r="H153" s="443"/>
      <c r="I153" s="443"/>
      <c r="J153" s="443"/>
      <c r="K153" s="443"/>
      <c r="L153" s="443"/>
      <c r="M153" s="443"/>
      <c r="N153" s="443"/>
      <c r="O153" s="443"/>
      <c r="P153" s="444"/>
    </row>
    <row r="154" spans="1:16" s="13" customFormat="1" ht="22.5">
      <c r="A154" s="18"/>
      <c r="B154" s="345" t="s">
        <v>192</v>
      </c>
      <c r="C154" s="445">
        <v>902</v>
      </c>
      <c r="D154" s="446" t="s">
        <v>145</v>
      </c>
      <c r="E154" s="446" t="s">
        <v>21</v>
      </c>
      <c r="F154" s="447" t="s">
        <v>193</v>
      </c>
      <c r="G154" s="446" t="s">
        <v>194</v>
      </c>
      <c r="H154" s="448">
        <v>3200000</v>
      </c>
      <c r="I154" s="449">
        <v>3200000</v>
      </c>
      <c r="J154" s="450">
        <v>0</v>
      </c>
      <c r="K154" s="450">
        <v>1805181.59</v>
      </c>
      <c r="L154" s="451">
        <v>1503636.17</v>
      </c>
      <c r="M154" s="450">
        <v>1503636.17</v>
      </c>
      <c r="N154" s="126">
        <f>(J154+K154)/I154*100</f>
        <v>56.411924687500004</v>
      </c>
      <c r="O154" s="78">
        <f>J154+K154-M154</f>
        <v>301545.42000000016</v>
      </c>
      <c r="P154" s="452"/>
    </row>
    <row r="155" spans="1:16" s="13" customFormat="1" ht="22.5">
      <c r="A155" s="18"/>
      <c r="B155" s="345" t="s">
        <v>195</v>
      </c>
      <c r="C155" s="445">
        <v>902</v>
      </c>
      <c r="D155" s="446" t="s">
        <v>145</v>
      </c>
      <c r="E155" s="446" t="s">
        <v>39</v>
      </c>
      <c r="F155" s="447" t="s">
        <v>196</v>
      </c>
      <c r="G155" s="446" t="s">
        <v>197</v>
      </c>
      <c r="H155" s="448">
        <v>30000</v>
      </c>
      <c r="I155" s="449">
        <v>30000</v>
      </c>
      <c r="J155" s="450">
        <v>0</v>
      </c>
      <c r="K155" s="450">
        <v>0</v>
      </c>
      <c r="L155" s="451">
        <v>0</v>
      </c>
      <c r="M155" s="450">
        <v>0</v>
      </c>
      <c r="N155" s="126">
        <f>(J155+K155)/I155*100</f>
        <v>0</v>
      </c>
      <c r="O155" s="78">
        <f>J155+K155-M155</f>
        <v>0</v>
      </c>
      <c r="P155" s="453" t="s">
        <v>43</v>
      </c>
    </row>
    <row r="156" spans="1:16" s="13" customFormat="1" ht="18" customHeight="1">
      <c r="A156" s="18"/>
      <c r="B156" s="454"/>
      <c r="C156" s="190" t="s">
        <v>198</v>
      </c>
      <c r="D156" s="253"/>
      <c r="E156" s="253"/>
      <c r="F156" s="253"/>
      <c r="G156" s="253"/>
      <c r="H156" s="253"/>
      <c r="I156" s="253"/>
      <c r="J156" s="253"/>
      <c r="K156" s="253"/>
      <c r="L156" s="253"/>
      <c r="M156" s="253"/>
      <c r="N156" s="253"/>
      <c r="O156" s="253"/>
      <c r="P156" s="254"/>
    </row>
    <row r="157" spans="1:16" s="13" customFormat="1" ht="22.5">
      <c r="A157" s="18"/>
      <c r="B157" s="345" t="s">
        <v>199</v>
      </c>
      <c r="C157" s="455" t="s">
        <v>78</v>
      </c>
      <c r="D157" s="446" t="s">
        <v>145</v>
      </c>
      <c r="E157" s="446" t="s">
        <v>39</v>
      </c>
      <c r="F157" s="446" t="s">
        <v>200</v>
      </c>
      <c r="G157" s="446" t="s">
        <v>201</v>
      </c>
      <c r="H157" s="76">
        <v>40800</v>
      </c>
      <c r="I157" s="77">
        <v>40800</v>
      </c>
      <c r="J157" s="78">
        <v>0</v>
      </c>
      <c r="K157" s="78">
        <v>16719.78</v>
      </c>
      <c r="L157" s="79">
        <v>13633.05</v>
      </c>
      <c r="M157" s="78">
        <v>13633.05</v>
      </c>
      <c r="N157" s="126">
        <f>(J157+K157)/I157*100</f>
        <v>40.97985294117647</v>
      </c>
      <c r="O157" s="78">
        <f>J157+K157-M157</f>
        <v>3086.7299999999996</v>
      </c>
      <c r="P157" s="456" t="s">
        <v>202</v>
      </c>
    </row>
    <row r="158" spans="1:16" s="13" customFormat="1" ht="22.5">
      <c r="A158" s="18"/>
      <c r="B158" s="345" t="s">
        <v>203</v>
      </c>
      <c r="C158" s="74">
        <v>905</v>
      </c>
      <c r="D158" s="75" t="s">
        <v>145</v>
      </c>
      <c r="E158" s="75" t="s">
        <v>39</v>
      </c>
      <c r="F158" s="75" t="s">
        <v>204</v>
      </c>
      <c r="G158" s="75" t="s">
        <v>201</v>
      </c>
      <c r="H158" s="76">
        <v>650000</v>
      </c>
      <c r="I158" s="77">
        <v>650000</v>
      </c>
      <c r="J158" s="78">
        <v>0</v>
      </c>
      <c r="K158" s="78">
        <v>394430</v>
      </c>
      <c r="L158" s="79">
        <v>212460</v>
      </c>
      <c r="M158" s="78">
        <v>212460</v>
      </c>
      <c r="N158" s="126">
        <f>(J158+K158)/I158*100</f>
        <v>60.681538461538466</v>
      </c>
      <c r="O158" s="78">
        <f>J158+K158-M158</f>
        <v>181970</v>
      </c>
      <c r="P158" s="452"/>
    </row>
    <row r="159" spans="1:16" s="13" customFormat="1" ht="14.25" customHeight="1">
      <c r="A159" s="18"/>
      <c r="B159" s="454"/>
      <c r="C159" s="457" t="s">
        <v>205</v>
      </c>
      <c r="D159" s="458"/>
      <c r="E159" s="458"/>
      <c r="F159" s="458"/>
      <c r="G159" s="458"/>
      <c r="H159" s="458"/>
      <c r="I159" s="458"/>
      <c r="J159" s="458"/>
      <c r="K159" s="458"/>
      <c r="L159" s="458"/>
      <c r="M159" s="458"/>
      <c r="N159" s="458"/>
      <c r="O159" s="458"/>
      <c r="P159" s="459"/>
    </row>
    <row r="160" spans="1:16" s="13" customFormat="1" ht="9.75">
      <c r="A160" s="18"/>
      <c r="B160" s="460" t="s">
        <v>206</v>
      </c>
      <c r="C160" s="461" t="s">
        <v>207</v>
      </c>
      <c r="D160" s="462" t="s">
        <v>145</v>
      </c>
      <c r="E160" s="462" t="s">
        <v>81</v>
      </c>
      <c r="F160" s="463" t="s">
        <v>208</v>
      </c>
      <c r="G160" s="462" t="s">
        <v>201</v>
      </c>
      <c r="H160" s="464">
        <v>11659000</v>
      </c>
      <c r="I160" s="408">
        <v>11340000</v>
      </c>
      <c r="J160" s="408">
        <v>0</v>
      </c>
      <c r="K160" s="408">
        <v>11254687.62</v>
      </c>
      <c r="L160" s="409">
        <v>10255101.11</v>
      </c>
      <c r="M160" s="408">
        <v>10245456.98</v>
      </c>
      <c r="N160" s="465">
        <f>(J160+K160)/I160*100</f>
        <v>99.24768624338624</v>
      </c>
      <c r="O160" s="408">
        <f>J160+K160-L160</f>
        <v>999586.5099999998</v>
      </c>
      <c r="P160" s="466">
        <f>L160-M160</f>
        <v>9644.129999998957</v>
      </c>
    </row>
    <row r="161" spans="1:16" s="13" customFormat="1" ht="12">
      <c r="A161" s="18"/>
      <c r="B161" s="454"/>
      <c r="C161" s="190" t="s">
        <v>209</v>
      </c>
      <c r="D161" s="253"/>
      <c r="E161" s="253"/>
      <c r="F161" s="253"/>
      <c r="G161" s="253"/>
      <c r="H161" s="253"/>
      <c r="I161" s="253"/>
      <c r="J161" s="253"/>
      <c r="K161" s="253"/>
      <c r="L161" s="253"/>
      <c r="M161" s="253"/>
      <c r="N161" s="253"/>
      <c r="O161" s="253"/>
      <c r="P161" s="254"/>
    </row>
    <row r="162" spans="1:16" s="13" customFormat="1" ht="11.25">
      <c r="A162" s="18"/>
      <c r="B162" s="193" t="s">
        <v>76</v>
      </c>
      <c r="C162" s="467"/>
      <c r="D162" s="468"/>
      <c r="E162" s="468"/>
      <c r="F162" s="469" t="s">
        <v>210</v>
      </c>
      <c r="G162" s="469"/>
      <c r="H162" s="470">
        <f aca="true" t="shared" si="49" ref="H162:M162">SUM(H163:H169)</f>
        <v>29045000</v>
      </c>
      <c r="I162" s="471">
        <f t="shared" si="49"/>
        <v>27833000</v>
      </c>
      <c r="J162" s="472">
        <f t="shared" si="49"/>
        <v>271500.77</v>
      </c>
      <c r="K162" s="472">
        <f t="shared" si="49"/>
        <v>14288441.14</v>
      </c>
      <c r="L162" s="473">
        <f t="shared" si="49"/>
        <v>12980313.5</v>
      </c>
      <c r="M162" s="472">
        <f t="shared" si="49"/>
        <v>12980313.5</v>
      </c>
      <c r="N162" s="474">
        <f aca="true" t="shared" si="50" ref="N162:N169">(J162+K162)/I162*100</f>
        <v>52.31179502748537</v>
      </c>
      <c r="O162" s="472">
        <f>SUM(O163:O169)</f>
        <v>1579628.4099999997</v>
      </c>
      <c r="P162" s="440"/>
    </row>
    <row r="163" spans="1:16" s="13" customFormat="1" ht="19.5">
      <c r="A163" s="18"/>
      <c r="B163" s="460" t="s">
        <v>211</v>
      </c>
      <c r="C163" s="475">
        <v>904</v>
      </c>
      <c r="D163" s="476" t="s">
        <v>145</v>
      </c>
      <c r="E163" s="476" t="s">
        <v>81</v>
      </c>
      <c r="F163" s="477" t="s">
        <v>212</v>
      </c>
      <c r="G163" s="476" t="s">
        <v>213</v>
      </c>
      <c r="H163" s="464">
        <v>2104000</v>
      </c>
      <c r="I163" s="408">
        <v>2104000</v>
      </c>
      <c r="J163" s="408">
        <v>0</v>
      </c>
      <c r="K163" s="408">
        <v>2104000</v>
      </c>
      <c r="L163" s="409">
        <v>2104000</v>
      </c>
      <c r="M163" s="408">
        <v>2104000</v>
      </c>
      <c r="N163" s="478">
        <f t="shared" si="50"/>
        <v>100</v>
      </c>
      <c r="O163" s="409">
        <f>J163+K163-M163</f>
        <v>0</v>
      </c>
      <c r="P163" s="479"/>
    </row>
    <row r="164" spans="1:16" s="13" customFormat="1" ht="19.5">
      <c r="A164" s="18"/>
      <c r="B164" s="460" t="s">
        <v>214</v>
      </c>
      <c r="C164" s="475">
        <v>904</v>
      </c>
      <c r="D164" s="476" t="s">
        <v>145</v>
      </c>
      <c r="E164" s="476" t="s">
        <v>81</v>
      </c>
      <c r="F164" s="477" t="s">
        <v>215</v>
      </c>
      <c r="G164" s="476" t="s">
        <v>213</v>
      </c>
      <c r="H164" s="464">
        <v>865000</v>
      </c>
      <c r="I164" s="408">
        <v>865000</v>
      </c>
      <c r="J164" s="408">
        <v>0</v>
      </c>
      <c r="K164" s="408">
        <v>865000</v>
      </c>
      <c r="L164" s="409">
        <v>865000</v>
      </c>
      <c r="M164" s="408">
        <v>865000</v>
      </c>
      <c r="N164" s="478">
        <f t="shared" si="50"/>
        <v>100</v>
      </c>
      <c r="O164" s="409">
        <f>J164+K164-M164</f>
        <v>0</v>
      </c>
      <c r="P164" s="479"/>
    </row>
    <row r="165" spans="1:16" s="13" customFormat="1" ht="12">
      <c r="A165" s="18"/>
      <c r="B165" s="460" t="s">
        <v>216</v>
      </c>
      <c r="C165" s="475">
        <v>904</v>
      </c>
      <c r="D165" s="476" t="s">
        <v>145</v>
      </c>
      <c r="E165" s="476" t="s">
        <v>81</v>
      </c>
      <c r="F165" s="477" t="s">
        <v>217</v>
      </c>
      <c r="G165" s="476" t="s">
        <v>213</v>
      </c>
      <c r="H165" s="464">
        <v>1213000</v>
      </c>
      <c r="I165" s="408">
        <v>1213000</v>
      </c>
      <c r="J165" s="408">
        <v>0</v>
      </c>
      <c r="K165" s="408">
        <v>1031000</v>
      </c>
      <c r="L165" s="409">
        <v>1031000</v>
      </c>
      <c r="M165" s="408">
        <v>1031000</v>
      </c>
      <c r="N165" s="478">
        <f t="shared" si="50"/>
        <v>84.99587798845837</v>
      </c>
      <c r="O165" s="409">
        <f>J165+K165-M165</f>
        <v>0</v>
      </c>
      <c r="P165" s="480"/>
    </row>
    <row r="166" spans="1:16" s="13" customFormat="1" ht="30">
      <c r="A166" s="18"/>
      <c r="B166" s="460" t="s">
        <v>218</v>
      </c>
      <c r="C166" s="475">
        <v>904</v>
      </c>
      <c r="D166" s="476" t="s">
        <v>145</v>
      </c>
      <c r="E166" s="476" t="s">
        <v>81</v>
      </c>
      <c r="F166" s="477" t="s">
        <v>219</v>
      </c>
      <c r="G166" s="476" t="s">
        <v>213</v>
      </c>
      <c r="H166" s="464">
        <v>5392000</v>
      </c>
      <c r="I166" s="408">
        <v>5392000</v>
      </c>
      <c r="J166" s="408">
        <v>0</v>
      </c>
      <c r="K166" s="408">
        <v>1000000</v>
      </c>
      <c r="L166" s="409">
        <v>1000000</v>
      </c>
      <c r="M166" s="408">
        <v>1000000</v>
      </c>
      <c r="N166" s="478">
        <f t="shared" si="50"/>
        <v>18.5459940652819</v>
      </c>
      <c r="O166" s="409">
        <f>J166+K166-M166</f>
        <v>0</v>
      </c>
      <c r="P166" s="480"/>
    </row>
    <row r="167" spans="1:16" s="13" customFormat="1" ht="19.5">
      <c r="A167" s="18"/>
      <c r="B167" s="481" t="s">
        <v>220</v>
      </c>
      <c r="C167" s="482" t="s">
        <v>207</v>
      </c>
      <c r="D167" s="482" t="s">
        <v>61</v>
      </c>
      <c r="E167" s="482" t="s">
        <v>40</v>
      </c>
      <c r="F167" s="482" t="s">
        <v>221</v>
      </c>
      <c r="G167" s="482" t="s">
        <v>42</v>
      </c>
      <c r="H167" s="483">
        <v>145000</v>
      </c>
      <c r="I167" s="484">
        <v>145000</v>
      </c>
      <c r="J167" s="483">
        <v>49999.5</v>
      </c>
      <c r="K167" s="483">
        <v>0</v>
      </c>
      <c r="L167" s="485">
        <v>49999.5</v>
      </c>
      <c r="M167" s="483">
        <v>49999.5</v>
      </c>
      <c r="N167" s="124">
        <f t="shared" si="50"/>
        <v>34.48241379310345</v>
      </c>
      <c r="O167" s="483">
        <f aca="true" t="shared" si="51" ref="O167:O174">J167+K167-M167</f>
        <v>0</v>
      </c>
      <c r="P167" s="456" t="s">
        <v>222</v>
      </c>
    </row>
    <row r="168" spans="1:16" s="13" customFormat="1" ht="11.25">
      <c r="A168" s="18"/>
      <c r="B168" s="486" t="s">
        <v>223</v>
      </c>
      <c r="C168" s="487">
        <v>906</v>
      </c>
      <c r="D168" s="488" t="s">
        <v>145</v>
      </c>
      <c r="E168" s="488" t="s">
        <v>81</v>
      </c>
      <c r="F168" s="488" t="s">
        <v>224</v>
      </c>
      <c r="G168" s="488" t="s">
        <v>201</v>
      </c>
      <c r="H168" s="489">
        <v>15480300</v>
      </c>
      <c r="I168" s="490">
        <v>14268300</v>
      </c>
      <c r="J168" s="490">
        <v>78766</v>
      </c>
      <c r="K168" s="490">
        <v>7329548</v>
      </c>
      <c r="L168" s="491">
        <v>6150411</v>
      </c>
      <c r="M168" s="490">
        <v>6150411</v>
      </c>
      <c r="N168" s="492">
        <f t="shared" si="50"/>
        <v>51.92149029667165</v>
      </c>
      <c r="O168" s="490">
        <f t="shared" si="51"/>
        <v>1257903</v>
      </c>
      <c r="P168" s="493"/>
    </row>
    <row r="169" spans="1:16" s="13" customFormat="1" ht="11.25">
      <c r="A169" s="18"/>
      <c r="B169" s="494"/>
      <c r="C169" s="487">
        <v>906</v>
      </c>
      <c r="D169" s="488" t="s">
        <v>145</v>
      </c>
      <c r="E169" s="488" t="s">
        <v>81</v>
      </c>
      <c r="F169" s="488" t="s">
        <v>224</v>
      </c>
      <c r="G169" s="488" t="s">
        <v>225</v>
      </c>
      <c r="H169" s="489">
        <v>3845700</v>
      </c>
      <c r="I169" s="490">
        <v>3845700</v>
      </c>
      <c r="J169" s="490">
        <v>142735.27</v>
      </c>
      <c r="K169" s="490">
        <v>1958893.14</v>
      </c>
      <c r="L169" s="491">
        <v>1779903</v>
      </c>
      <c r="M169" s="490">
        <v>1779903</v>
      </c>
      <c r="N169" s="492">
        <f t="shared" si="50"/>
        <v>54.648787216891584</v>
      </c>
      <c r="O169" s="490">
        <f t="shared" si="51"/>
        <v>321725.4099999997</v>
      </c>
      <c r="P169" s="493"/>
    </row>
    <row r="170" spans="1:16" s="13" customFormat="1" ht="12">
      <c r="A170" s="18"/>
      <c r="B170" s="454"/>
      <c r="C170" s="190" t="s">
        <v>226</v>
      </c>
      <c r="D170" s="253"/>
      <c r="E170" s="253"/>
      <c r="F170" s="253"/>
      <c r="G170" s="253"/>
      <c r="H170" s="253"/>
      <c r="I170" s="253"/>
      <c r="J170" s="253"/>
      <c r="K170" s="253"/>
      <c r="L170" s="253"/>
      <c r="M170" s="253"/>
      <c r="N170" s="253"/>
      <c r="O170" s="253"/>
      <c r="P170" s="254"/>
    </row>
    <row r="171" spans="1:16" s="13" customFormat="1" ht="11.25">
      <c r="A171" s="18"/>
      <c r="B171" s="193" t="s">
        <v>76</v>
      </c>
      <c r="C171" s="495"/>
      <c r="D171" s="468"/>
      <c r="E171" s="468"/>
      <c r="F171" s="469" t="s">
        <v>227</v>
      </c>
      <c r="G171" s="469"/>
      <c r="H171" s="470">
        <f aca="true" t="shared" si="52" ref="H171:M171">SUM(H172:H176)</f>
        <v>884800</v>
      </c>
      <c r="I171" s="470">
        <f t="shared" si="52"/>
        <v>864800</v>
      </c>
      <c r="J171" s="470">
        <f t="shared" si="52"/>
        <v>0</v>
      </c>
      <c r="K171" s="470">
        <f t="shared" si="52"/>
        <v>456271.64</v>
      </c>
      <c r="L171" s="470">
        <f t="shared" si="52"/>
        <v>456271.64</v>
      </c>
      <c r="M171" s="470">
        <f t="shared" si="52"/>
        <v>456271.64</v>
      </c>
      <c r="N171" s="474">
        <f>(J171+K171)/I171*100</f>
        <v>52.760365402405185</v>
      </c>
      <c r="O171" s="470">
        <f>SUM(O172:O176)</f>
        <v>0</v>
      </c>
      <c r="P171" s="496"/>
    </row>
    <row r="172" spans="1:16" s="13" customFormat="1" ht="12">
      <c r="A172" s="18"/>
      <c r="B172" s="347" t="s">
        <v>228</v>
      </c>
      <c r="C172" s="497">
        <v>902</v>
      </c>
      <c r="D172" s="498" t="s">
        <v>81</v>
      </c>
      <c r="E172" s="498" t="s">
        <v>21</v>
      </c>
      <c r="F172" s="499" t="s">
        <v>229</v>
      </c>
      <c r="G172" s="498" t="s">
        <v>42</v>
      </c>
      <c r="H172" s="500">
        <v>0</v>
      </c>
      <c r="I172" s="501">
        <v>24000</v>
      </c>
      <c r="J172" s="502">
        <v>0</v>
      </c>
      <c r="K172" s="502">
        <v>24000</v>
      </c>
      <c r="L172" s="503">
        <v>24000</v>
      </c>
      <c r="M172" s="502">
        <v>24000</v>
      </c>
      <c r="N172" s="504">
        <f>(J172+K172)/I172*100</f>
        <v>100</v>
      </c>
      <c r="O172" s="502">
        <f t="shared" si="51"/>
        <v>0</v>
      </c>
      <c r="P172" s="99"/>
    </row>
    <row r="173" spans="1:16" s="13" customFormat="1" ht="12">
      <c r="A173" s="18"/>
      <c r="B173" s="284"/>
      <c r="C173" s="497">
        <v>902</v>
      </c>
      <c r="D173" s="498" t="s">
        <v>81</v>
      </c>
      <c r="E173" s="498" t="s">
        <v>21</v>
      </c>
      <c r="F173" s="499" t="s">
        <v>229</v>
      </c>
      <c r="G173" s="498" t="s">
        <v>70</v>
      </c>
      <c r="H173" s="500">
        <v>50000</v>
      </c>
      <c r="I173" s="501">
        <v>6000</v>
      </c>
      <c r="J173" s="502">
        <v>0</v>
      </c>
      <c r="K173" s="502">
        <v>6000</v>
      </c>
      <c r="L173" s="503">
        <v>6000</v>
      </c>
      <c r="M173" s="502">
        <v>6000</v>
      </c>
      <c r="N173" s="504">
        <f>(J173+K173)/I173*100</f>
        <v>100</v>
      </c>
      <c r="O173" s="502">
        <f>J173+K173-M173</f>
        <v>0</v>
      </c>
      <c r="P173" s="99"/>
    </row>
    <row r="174" spans="1:16" s="13" customFormat="1" ht="18">
      <c r="A174" s="18"/>
      <c r="B174" s="286"/>
      <c r="C174" s="445">
        <v>902</v>
      </c>
      <c r="D174" s="505" t="s">
        <v>81</v>
      </c>
      <c r="E174" s="505" t="s">
        <v>21</v>
      </c>
      <c r="F174" s="446" t="s">
        <v>229</v>
      </c>
      <c r="G174" s="505" t="s">
        <v>83</v>
      </c>
      <c r="H174" s="483">
        <v>50000</v>
      </c>
      <c r="I174" s="506">
        <v>50000</v>
      </c>
      <c r="J174" s="507">
        <v>0</v>
      </c>
      <c r="K174" s="507">
        <v>0</v>
      </c>
      <c r="L174" s="508">
        <v>0</v>
      </c>
      <c r="M174" s="507">
        <v>0</v>
      </c>
      <c r="N174" s="509">
        <f>(J174+K174)/I174*100</f>
        <v>0</v>
      </c>
      <c r="O174" s="507">
        <f t="shared" si="51"/>
        <v>0</v>
      </c>
      <c r="P174" s="453" t="s">
        <v>43</v>
      </c>
    </row>
    <row r="175" spans="1:16" s="13" customFormat="1" ht="12.75" customHeight="1">
      <c r="A175" s="18"/>
      <c r="B175" s="510" t="s">
        <v>230</v>
      </c>
      <c r="C175" s="445">
        <v>905</v>
      </c>
      <c r="D175" s="505" t="s">
        <v>81</v>
      </c>
      <c r="E175" s="505" t="s">
        <v>21</v>
      </c>
      <c r="F175" s="446" t="s">
        <v>231</v>
      </c>
      <c r="G175" s="505" t="s">
        <v>42</v>
      </c>
      <c r="H175" s="483">
        <v>784800</v>
      </c>
      <c r="I175" s="506">
        <v>0</v>
      </c>
      <c r="J175" s="507">
        <v>0</v>
      </c>
      <c r="K175" s="507">
        <v>0</v>
      </c>
      <c r="L175" s="508">
        <v>0</v>
      </c>
      <c r="M175" s="507">
        <v>0</v>
      </c>
      <c r="N175" s="509">
        <v>0</v>
      </c>
      <c r="O175" s="507">
        <v>0</v>
      </c>
      <c r="P175" s="453"/>
    </row>
    <row r="176" spans="1:16" s="13" customFormat="1" ht="12">
      <c r="A176" s="18"/>
      <c r="B176" s="511"/>
      <c r="C176" s="445">
        <v>906</v>
      </c>
      <c r="D176" s="505" t="s">
        <v>81</v>
      </c>
      <c r="E176" s="505" t="s">
        <v>21</v>
      </c>
      <c r="F176" s="446" t="s">
        <v>231</v>
      </c>
      <c r="G176" s="505" t="s">
        <v>142</v>
      </c>
      <c r="H176" s="512">
        <v>0</v>
      </c>
      <c r="I176" s="513">
        <v>784800</v>
      </c>
      <c r="J176" s="514">
        <v>0</v>
      </c>
      <c r="K176" s="514">
        <v>426271.64</v>
      </c>
      <c r="L176" s="515">
        <v>426271.64</v>
      </c>
      <c r="M176" s="514">
        <v>426271.64</v>
      </c>
      <c r="N176" s="516">
        <f>(J176+K176)/I176*100</f>
        <v>54.31595820591234</v>
      </c>
      <c r="O176" s="514">
        <f>J176+K176-M176</f>
        <v>0</v>
      </c>
      <c r="P176" s="517"/>
    </row>
    <row r="177" spans="1:16" s="13" customFormat="1" ht="11.25">
      <c r="A177" s="18"/>
      <c r="B177" s="518"/>
      <c r="C177" s="519" t="s">
        <v>232</v>
      </c>
      <c r="D177" s="458"/>
      <c r="E177" s="458"/>
      <c r="F177" s="458"/>
      <c r="G177" s="458"/>
      <c r="H177" s="458"/>
      <c r="I177" s="458"/>
      <c r="J177" s="458"/>
      <c r="K177" s="458"/>
      <c r="L177" s="458"/>
      <c r="M177" s="458"/>
      <c r="N177" s="458"/>
      <c r="O177" s="458"/>
      <c r="P177" s="459"/>
    </row>
    <row r="178" spans="1:16" s="13" customFormat="1" ht="12">
      <c r="A178" s="18"/>
      <c r="B178" s="345" t="s">
        <v>76</v>
      </c>
      <c r="C178" s="520"/>
      <c r="D178" s="521"/>
      <c r="E178" s="521"/>
      <c r="F178" s="522" t="s">
        <v>233</v>
      </c>
      <c r="G178" s="523"/>
      <c r="H178" s="187">
        <f aca="true" t="shared" si="53" ref="H178:M178">H179+H180</f>
        <v>130000</v>
      </c>
      <c r="I178" s="96">
        <f t="shared" si="53"/>
        <v>130000</v>
      </c>
      <c r="J178" s="96">
        <f t="shared" si="53"/>
        <v>0</v>
      </c>
      <c r="K178" s="96">
        <f t="shared" si="53"/>
        <v>0</v>
      </c>
      <c r="L178" s="524">
        <f t="shared" si="53"/>
        <v>0</v>
      </c>
      <c r="M178" s="96">
        <f t="shared" si="53"/>
        <v>0</v>
      </c>
      <c r="N178" s="195">
        <f>(J178+K178)/I178*100</f>
        <v>0</v>
      </c>
      <c r="O178" s="96">
        <f>J178+K178-M178</f>
        <v>0</v>
      </c>
      <c r="P178" s="525"/>
    </row>
    <row r="179" spans="1:16" s="13" customFormat="1" ht="12.75" customHeight="1">
      <c r="A179" s="18"/>
      <c r="B179" s="526" t="s">
        <v>234</v>
      </c>
      <c r="C179" s="445">
        <v>902</v>
      </c>
      <c r="D179" s="505" t="s">
        <v>21</v>
      </c>
      <c r="E179" s="505" t="s">
        <v>20</v>
      </c>
      <c r="F179" s="446" t="s">
        <v>235</v>
      </c>
      <c r="G179" s="505" t="s">
        <v>70</v>
      </c>
      <c r="H179" s="512">
        <v>60000</v>
      </c>
      <c r="I179" s="449">
        <v>60000</v>
      </c>
      <c r="J179" s="450">
        <v>0</v>
      </c>
      <c r="K179" s="450">
        <v>0</v>
      </c>
      <c r="L179" s="451">
        <v>0</v>
      </c>
      <c r="M179" s="450">
        <v>0</v>
      </c>
      <c r="N179" s="527">
        <f>(J179+K179)/I179*100</f>
        <v>0</v>
      </c>
      <c r="O179" s="450">
        <f>J179+K179-M179</f>
        <v>0</v>
      </c>
      <c r="P179" s="528" t="s">
        <v>43</v>
      </c>
    </row>
    <row r="180" spans="1:16" s="13" customFormat="1" ht="12" thickBot="1">
      <c r="A180" s="18"/>
      <c r="B180" s="526" t="s">
        <v>236</v>
      </c>
      <c r="C180" s="445">
        <v>902</v>
      </c>
      <c r="D180" s="505" t="s">
        <v>21</v>
      </c>
      <c r="E180" s="505" t="s">
        <v>20</v>
      </c>
      <c r="F180" s="446" t="s">
        <v>237</v>
      </c>
      <c r="G180" s="505" t="s">
        <v>238</v>
      </c>
      <c r="H180" s="512">
        <v>70000</v>
      </c>
      <c r="I180" s="449">
        <v>70000</v>
      </c>
      <c r="J180" s="450">
        <v>0</v>
      </c>
      <c r="K180" s="450">
        <v>0</v>
      </c>
      <c r="L180" s="451">
        <v>0</v>
      </c>
      <c r="M180" s="450">
        <v>0</v>
      </c>
      <c r="N180" s="527">
        <f>(J180+K180)/I180*100</f>
        <v>0</v>
      </c>
      <c r="O180" s="450">
        <f>J180+K180-M180</f>
        <v>0</v>
      </c>
      <c r="P180" s="529"/>
    </row>
    <row r="181" spans="1:16" s="13" customFormat="1" ht="18" customHeight="1" thickBot="1">
      <c r="A181" s="14">
        <v>11</v>
      </c>
      <c r="B181" s="530" t="s">
        <v>239</v>
      </c>
      <c r="C181" s="531"/>
      <c r="D181" s="531"/>
      <c r="E181" s="531"/>
      <c r="F181" s="531"/>
      <c r="G181" s="531"/>
      <c r="H181" s="531"/>
      <c r="I181" s="531"/>
      <c r="J181" s="531"/>
      <c r="K181" s="531"/>
      <c r="L181" s="531"/>
      <c r="M181" s="531"/>
      <c r="N181" s="531"/>
      <c r="O181" s="531"/>
      <c r="P181" s="532"/>
    </row>
    <row r="182" spans="1:16" s="13" customFormat="1" ht="12.75">
      <c r="A182" s="18"/>
      <c r="B182" s="359" t="s">
        <v>19</v>
      </c>
      <c r="C182" s="20">
        <v>906</v>
      </c>
      <c r="D182" s="21" t="s">
        <v>61</v>
      </c>
      <c r="E182" s="21" t="s">
        <v>31</v>
      </c>
      <c r="F182" s="22" t="s">
        <v>240</v>
      </c>
      <c r="G182" s="21" t="s">
        <v>23</v>
      </c>
      <c r="H182" s="23">
        <f aca="true" t="shared" si="54" ref="H182:M182">H184+H190+H200+H210</f>
        <v>764132400</v>
      </c>
      <c r="I182" s="533">
        <f t="shared" si="54"/>
        <v>750847800</v>
      </c>
      <c r="J182" s="25">
        <f t="shared" si="54"/>
        <v>180695489.57</v>
      </c>
      <c r="K182" s="25">
        <f t="shared" si="54"/>
        <v>530891629.07</v>
      </c>
      <c r="L182" s="534">
        <f t="shared" si="54"/>
        <v>438764521.98</v>
      </c>
      <c r="M182" s="25">
        <f t="shared" si="54"/>
        <v>438671579.44000006</v>
      </c>
      <c r="N182" s="27">
        <f>(J182+K182)/I182*100</f>
        <v>94.77115317378568</v>
      </c>
      <c r="O182" s="535">
        <f>O184+O190+O200+O210</f>
        <v>272779612.48</v>
      </c>
      <c r="P182" s="366"/>
    </row>
    <row r="183" spans="1:16" s="13" customFormat="1" ht="12" customHeight="1">
      <c r="A183" s="18"/>
      <c r="B183" s="536"/>
      <c r="C183" s="537" t="s">
        <v>241</v>
      </c>
      <c r="D183" s="253"/>
      <c r="E183" s="253"/>
      <c r="F183" s="253"/>
      <c r="G183" s="253"/>
      <c r="H183" s="253"/>
      <c r="I183" s="253"/>
      <c r="J183" s="253"/>
      <c r="K183" s="253"/>
      <c r="L183" s="253"/>
      <c r="M183" s="253"/>
      <c r="N183" s="253"/>
      <c r="O183" s="253"/>
      <c r="P183" s="254"/>
    </row>
    <row r="184" spans="1:16" s="13" customFormat="1" ht="12" customHeight="1">
      <c r="A184" s="18"/>
      <c r="B184" s="193" t="s">
        <v>76</v>
      </c>
      <c r="C184" s="538" t="s">
        <v>207</v>
      </c>
      <c r="D184" s="539" t="s">
        <v>61</v>
      </c>
      <c r="E184" s="539" t="s">
        <v>21</v>
      </c>
      <c r="F184" s="540" t="s">
        <v>242</v>
      </c>
      <c r="G184" s="541" t="s">
        <v>23</v>
      </c>
      <c r="H184" s="257">
        <f aca="true" t="shared" si="55" ref="H184:M184">SUM(H185:H188)</f>
        <v>323271100</v>
      </c>
      <c r="I184" s="257">
        <f t="shared" si="55"/>
        <v>315078500</v>
      </c>
      <c r="J184" s="257">
        <f t="shared" si="55"/>
        <v>70820967.88</v>
      </c>
      <c r="K184" s="257">
        <f t="shared" si="55"/>
        <v>243633976.57000002</v>
      </c>
      <c r="L184" s="542">
        <f t="shared" si="55"/>
        <v>183701417.86</v>
      </c>
      <c r="M184" s="257">
        <f t="shared" si="55"/>
        <v>183701417.86</v>
      </c>
      <c r="N184" s="543">
        <f>(J184+K184)/I184*100</f>
        <v>99.80209517628148</v>
      </c>
      <c r="O184" s="257">
        <f>SUM(O185:O188)</f>
        <v>130753526.58999999</v>
      </c>
      <c r="P184" s="544"/>
    </row>
    <row r="185" spans="1:16" s="13" customFormat="1" ht="22.5">
      <c r="A185" s="18"/>
      <c r="B185" s="30" t="s">
        <v>243</v>
      </c>
      <c r="C185" s="545" t="s">
        <v>207</v>
      </c>
      <c r="D185" s="546" t="s">
        <v>61</v>
      </c>
      <c r="E185" s="546" t="s">
        <v>21</v>
      </c>
      <c r="F185" s="547" t="s">
        <v>244</v>
      </c>
      <c r="G185" s="546" t="s">
        <v>245</v>
      </c>
      <c r="H185" s="76">
        <v>78817900</v>
      </c>
      <c r="I185" s="548">
        <v>79037900</v>
      </c>
      <c r="J185" s="78">
        <v>41678057.22</v>
      </c>
      <c r="K185" s="78">
        <v>53109773.97</v>
      </c>
      <c r="L185" s="79">
        <v>46044396.12</v>
      </c>
      <c r="M185" s="78">
        <v>46044396.12</v>
      </c>
      <c r="N185" s="126">
        <f>(J185+K185)/I185*100</f>
        <v>119.92706181464841</v>
      </c>
      <c r="O185" s="78">
        <f>J185+K185-M185</f>
        <v>48743435.07</v>
      </c>
      <c r="P185" s="549">
        <f>L185-M185</f>
        <v>0</v>
      </c>
    </row>
    <row r="186" spans="1:16" s="13" customFormat="1" ht="22.5">
      <c r="A186" s="18"/>
      <c r="B186" s="550" t="s">
        <v>246</v>
      </c>
      <c r="C186" s="551" t="s">
        <v>207</v>
      </c>
      <c r="D186" s="552" t="s">
        <v>61</v>
      </c>
      <c r="E186" s="552" t="s">
        <v>21</v>
      </c>
      <c r="F186" s="553" t="s">
        <v>247</v>
      </c>
      <c r="G186" s="552" t="s">
        <v>245</v>
      </c>
      <c r="H186" s="554">
        <v>239852000</v>
      </c>
      <c r="I186" s="555">
        <v>230918000</v>
      </c>
      <c r="J186" s="556">
        <v>27259908.98</v>
      </c>
      <c r="K186" s="556">
        <v>189532373.58</v>
      </c>
      <c r="L186" s="557">
        <v>135824553.46</v>
      </c>
      <c r="M186" s="556">
        <v>135824553.46</v>
      </c>
      <c r="N186" s="558">
        <f>(J186+K186)/I186*100</f>
        <v>93.88279933136438</v>
      </c>
      <c r="O186" s="559">
        <f>J186+K186-M186</f>
        <v>80967729.1</v>
      </c>
      <c r="P186" s="560"/>
    </row>
    <row r="187" spans="1:16" s="13" customFormat="1" ht="18.75">
      <c r="A187" s="18"/>
      <c r="B187" s="30" t="s">
        <v>248</v>
      </c>
      <c r="C187" s="545" t="s">
        <v>207</v>
      </c>
      <c r="D187" s="546" t="s">
        <v>61</v>
      </c>
      <c r="E187" s="546" t="s">
        <v>21</v>
      </c>
      <c r="F187" s="547" t="s">
        <v>249</v>
      </c>
      <c r="G187" s="561" t="s">
        <v>142</v>
      </c>
      <c r="H187" s="76">
        <v>839200</v>
      </c>
      <c r="I187" s="548">
        <v>1492100</v>
      </c>
      <c r="J187" s="78">
        <v>208901.8</v>
      </c>
      <c r="K187" s="78">
        <v>177058.4</v>
      </c>
      <c r="L187" s="79">
        <v>142208.4</v>
      </c>
      <c r="M187" s="78">
        <v>142208.4</v>
      </c>
      <c r="N187" s="126">
        <f>(J187+K187)/I187*100</f>
        <v>25.86691240533476</v>
      </c>
      <c r="O187" s="78">
        <f>J187+K187-M187</f>
        <v>243751.79999999996</v>
      </c>
      <c r="P187" s="301" t="s">
        <v>250</v>
      </c>
    </row>
    <row r="188" spans="1:16" s="13" customFormat="1" ht="12">
      <c r="A188" s="18"/>
      <c r="B188" s="30" t="s">
        <v>251</v>
      </c>
      <c r="C188" s="562">
        <v>906</v>
      </c>
      <c r="D188" s="563" t="s">
        <v>61</v>
      </c>
      <c r="E188" s="563" t="s">
        <v>21</v>
      </c>
      <c r="F188" s="563" t="s">
        <v>252</v>
      </c>
      <c r="G188" s="564" t="s">
        <v>142</v>
      </c>
      <c r="H188" s="69">
        <v>3762000</v>
      </c>
      <c r="I188" s="565">
        <v>3630500</v>
      </c>
      <c r="J188" s="37">
        <v>1674099.88</v>
      </c>
      <c r="K188" s="37">
        <v>814770.62</v>
      </c>
      <c r="L188" s="71">
        <v>1690259.88</v>
      </c>
      <c r="M188" s="37">
        <v>1690259.88</v>
      </c>
      <c r="N188" s="149">
        <f>(J188+K188)/I188*100</f>
        <v>68.55448285360143</v>
      </c>
      <c r="O188" s="37">
        <f>J188+K188-M188</f>
        <v>798610.6200000001</v>
      </c>
      <c r="P188" s="566"/>
    </row>
    <row r="189" spans="1:16" s="13" customFormat="1" ht="16.5" customHeight="1">
      <c r="A189" s="18"/>
      <c r="B189" s="536"/>
      <c r="C189" s="537" t="s">
        <v>253</v>
      </c>
      <c r="D189" s="253"/>
      <c r="E189" s="253"/>
      <c r="F189" s="253"/>
      <c r="G189" s="253"/>
      <c r="H189" s="253"/>
      <c r="I189" s="253"/>
      <c r="J189" s="253"/>
      <c r="K189" s="253"/>
      <c r="L189" s="253"/>
      <c r="M189" s="253"/>
      <c r="N189" s="253"/>
      <c r="O189" s="253"/>
      <c r="P189" s="254"/>
    </row>
    <row r="190" spans="1:16" s="13" customFormat="1" ht="14.25" customHeight="1">
      <c r="A190" s="18"/>
      <c r="B190" s="193" t="s">
        <v>76</v>
      </c>
      <c r="C190" s="538" t="s">
        <v>207</v>
      </c>
      <c r="D190" s="539" t="s">
        <v>61</v>
      </c>
      <c r="E190" s="539" t="s">
        <v>105</v>
      </c>
      <c r="F190" s="540" t="s">
        <v>254</v>
      </c>
      <c r="G190" s="522" t="s">
        <v>23</v>
      </c>
      <c r="H190" s="567">
        <f aca="true" t="shared" si="56" ref="H190:M190">SUM(H191:H198)</f>
        <v>383031300</v>
      </c>
      <c r="I190" s="568">
        <f t="shared" si="56"/>
        <v>377783012</v>
      </c>
      <c r="J190" s="567">
        <f t="shared" si="56"/>
        <v>92839846.82</v>
      </c>
      <c r="K190" s="567">
        <f t="shared" si="56"/>
        <v>251728229.06</v>
      </c>
      <c r="L190" s="569">
        <f t="shared" si="56"/>
        <v>221692236.53000003</v>
      </c>
      <c r="M190" s="567">
        <f t="shared" si="56"/>
        <v>221692236.53000003</v>
      </c>
      <c r="N190" s="126">
        <f aca="true" t="shared" si="57" ref="N190:N198">(J190+K190)/I190*100</f>
        <v>91.20793284373518</v>
      </c>
      <c r="O190" s="567">
        <f>SUM(O191:O198)</f>
        <v>122875839.35000001</v>
      </c>
      <c r="P190" s="570"/>
    </row>
    <row r="191" spans="1:16" s="13" customFormat="1" ht="22.5">
      <c r="A191" s="18"/>
      <c r="B191" s="30" t="s">
        <v>255</v>
      </c>
      <c r="C191" s="545" t="s">
        <v>207</v>
      </c>
      <c r="D191" s="546" t="s">
        <v>61</v>
      </c>
      <c r="E191" s="546" t="s">
        <v>105</v>
      </c>
      <c r="F191" s="547" t="s">
        <v>256</v>
      </c>
      <c r="G191" s="546" t="s">
        <v>245</v>
      </c>
      <c r="H191" s="76">
        <v>32327600</v>
      </c>
      <c r="I191" s="548">
        <v>33245200</v>
      </c>
      <c r="J191" s="78">
        <v>24986680.25</v>
      </c>
      <c r="K191" s="78">
        <v>30931461.1</v>
      </c>
      <c r="L191" s="79">
        <v>20007974.07</v>
      </c>
      <c r="M191" s="78">
        <v>20007974.07</v>
      </c>
      <c r="N191" s="126">
        <f t="shared" si="57"/>
        <v>168.19914258298942</v>
      </c>
      <c r="O191" s="78">
        <f aca="true" t="shared" si="58" ref="O191:O198">J191+K191-M191</f>
        <v>35910167.28</v>
      </c>
      <c r="P191" s="549">
        <f>L191-M191</f>
        <v>0</v>
      </c>
    </row>
    <row r="192" spans="1:16" s="13" customFormat="1" ht="45.75">
      <c r="A192" s="18"/>
      <c r="B192" s="550" t="s">
        <v>257</v>
      </c>
      <c r="C192" s="551" t="s">
        <v>207</v>
      </c>
      <c r="D192" s="552" t="s">
        <v>61</v>
      </c>
      <c r="E192" s="552" t="s">
        <v>105</v>
      </c>
      <c r="F192" s="553" t="s">
        <v>258</v>
      </c>
      <c r="G192" s="552" t="s">
        <v>245</v>
      </c>
      <c r="H192" s="554">
        <v>329525000</v>
      </c>
      <c r="I192" s="555">
        <v>320953000</v>
      </c>
      <c r="J192" s="556">
        <v>55403582.32</v>
      </c>
      <c r="K192" s="556">
        <v>216026602.6</v>
      </c>
      <c r="L192" s="557">
        <v>195330631.24</v>
      </c>
      <c r="M192" s="556">
        <v>195330631.24</v>
      </c>
      <c r="N192" s="571">
        <f t="shared" si="57"/>
        <v>84.57007254021617</v>
      </c>
      <c r="O192" s="556">
        <f t="shared" si="58"/>
        <v>76099553.68</v>
      </c>
      <c r="P192" s="572"/>
    </row>
    <row r="193" spans="1:16" s="13" customFormat="1" ht="18">
      <c r="A193" s="18"/>
      <c r="B193" s="30" t="s">
        <v>248</v>
      </c>
      <c r="C193" s="573">
        <v>906</v>
      </c>
      <c r="D193" s="546" t="s">
        <v>61</v>
      </c>
      <c r="E193" s="546" t="s">
        <v>105</v>
      </c>
      <c r="F193" s="546" t="s">
        <v>259</v>
      </c>
      <c r="G193" s="546" t="s">
        <v>142</v>
      </c>
      <c r="H193" s="76">
        <v>867100</v>
      </c>
      <c r="I193" s="548">
        <v>1869600</v>
      </c>
      <c r="J193" s="78">
        <v>178783.8</v>
      </c>
      <c r="K193" s="78">
        <v>166181.4</v>
      </c>
      <c r="L193" s="79">
        <v>34152.4</v>
      </c>
      <c r="M193" s="78">
        <v>34152.4</v>
      </c>
      <c r="N193" s="126">
        <f t="shared" si="57"/>
        <v>18.451283697047494</v>
      </c>
      <c r="O193" s="78">
        <f t="shared" si="58"/>
        <v>310812.79999999993</v>
      </c>
      <c r="P193" s="574" t="s">
        <v>250</v>
      </c>
    </row>
    <row r="194" spans="1:16" s="13" customFormat="1" ht="12">
      <c r="A194" s="18"/>
      <c r="B194" s="30" t="s">
        <v>251</v>
      </c>
      <c r="C194" s="562">
        <v>906</v>
      </c>
      <c r="D194" s="563" t="s">
        <v>61</v>
      </c>
      <c r="E194" s="563" t="s">
        <v>105</v>
      </c>
      <c r="F194" s="563" t="s">
        <v>260</v>
      </c>
      <c r="G194" s="563" t="s">
        <v>142</v>
      </c>
      <c r="H194" s="69">
        <v>7874700</v>
      </c>
      <c r="I194" s="565">
        <v>8348200</v>
      </c>
      <c r="J194" s="37">
        <v>4896961.89</v>
      </c>
      <c r="K194" s="37">
        <v>338823.59</v>
      </c>
      <c r="L194" s="71">
        <v>3845442.9</v>
      </c>
      <c r="M194" s="37">
        <v>3845442.9</v>
      </c>
      <c r="N194" s="149">
        <f t="shared" si="57"/>
        <v>62.717537672791735</v>
      </c>
      <c r="O194" s="37">
        <f t="shared" si="58"/>
        <v>1390342.5799999996</v>
      </c>
      <c r="P194" s="575"/>
    </row>
    <row r="195" spans="1:16" s="13" customFormat="1" ht="12">
      <c r="A195" s="18"/>
      <c r="B195" s="576"/>
      <c r="C195" s="577">
        <v>906</v>
      </c>
      <c r="D195" s="578" t="s">
        <v>61</v>
      </c>
      <c r="E195" s="578" t="s">
        <v>105</v>
      </c>
      <c r="F195" s="578" t="s">
        <v>261</v>
      </c>
      <c r="G195" s="578" t="s">
        <v>142</v>
      </c>
      <c r="H195" s="579">
        <v>2418000</v>
      </c>
      <c r="I195" s="580">
        <v>2418000</v>
      </c>
      <c r="J195" s="581">
        <v>2418000</v>
      </c>
      <c r="K195" s="581">
        <v>0</v>
      </c>
      <c r="L195" s="582">
        <v>0</v>
      </c>
      <c r="M195" s="581">
        <v>0</v>
      </c>
      <c r="N195" s="571">
        <f t="shared" si="57"/>
        <v>100</v>
      </c>
      <c r="O195" s="581">
        <f t="shared" si="58"/>
        <v>2418000</v>
      </c>
      <c r="P195" s="583"/>
    </row>
    <row r="196" spans="1:16" s="13" customFormat="1" ht="12">
      <c r="A196" s="18"/>
      <c r="B196" s="30" t="s">
        <v>262</v>
      </c>
      <c r="C196" s="562">
        <v>906</v>
      </c>
      <c r="D196" s="563" t="s">
        <v>61</v>
      </c>
      <c r="E196" s="563" t="s">
        <v>105</v>
      </c>
      <c r="F196" s="563" t="s">
        <v>263</v>
      </c>
      <c r="G196" s="563" t="s">
        <v>142</v>
      </c>
      <c r="H196" s="69">
        <v>5701700</v>
      </c>
      <c r="I196" s="565">
        <v>6682800</v>
      </c>
      <c r="J196" s="37">
        <v>4251262.15</v>
      </c>
      <c r="K196" s="37">
        <v>2307791.56</v>
      </c>
      <c r="L196" s="71">
        <v>192308.71</v>
      </c>
      <c r="M196" s="37">
        <v>192308.71</v>
      </c>
      <c r="N196" s="149">
        <f t="shared" si="57"/>
        <v>98.14828679595381</v>
      </c>
      <c r="O196" s="37">
        <f t="shared" si="58"/>
        <v>6366745.000000001</v>
      </c>
      <c r="P196" s="575"/>
    </row>
    <row r="197" spans="1:16" s="13" customFormat="1" ht="12">
      <c r="A197" s="18"/>
      <c r="B197" s="584" t="s">
        <v>264</v>
      </c>
      <c r="C197" s="577">
        <v>906</v>
      </c>
      <c r="D197" s="578" t="s">
        <v>61</v>
      </c>
      <c r="E197" s="578" t="s">
        <v>105</v>
      </c>
      <c r="F197" s="578" t="s">
        <v>265</v>
      </c>
      <c r="G197" s="578" t="s">
        <v>142</v>
      </c>
      <c r="H197" s="579">
        <v>3983000</v>
      </c>
      <c r="I197" s="580">
        <v>3983000</v>
      </c>
      <c r="J197" s="581">
        <v>704576.41</v>
      </c>
      <c r="K197" s="581">
        <v>1745599.01</v>
      </c>
      <c r="L197" s="582">
        <v>2167857.41</v>
      </c>
      <c r="M197" s="581">
        <v>2167857.41</v>
      </c>
      <c r="N197" s="571">
        <f t="shared" si="57"/>
        <v>61.515827768014056</v>
      </c>
      <c r="O197" s="581">
        <f t="shared" si="58"/>
        <v>282318.0099999998</v>
      </c>
      <c r="P197" s="583"/>
    </row>
    <row r="198" spans="1:16" s="13" customFormat="1" ht="12">
      <c r="A198" s="18"/>
      <c r="B198" s="30" t="s">
        <v>266</v>
      </c>
      <c r="C198" s="573">
        <v>906</v>
      </c>
      <c r="D198" s="546" t="s">
        <v>61</v>
      </c>
      <c r="E198" s="546" t="s">
        <v>105</v>
      </c>
      <c r="F198" s="546" t="s">
        <v>267</v>
      </c>
      <c r="G198" s="546" t="s">
        <v>142</v>
      </c>
      <c r="H198" s="76">
        <v>334200</v>
      </c>
      <c r="I198" s="548">
        <v>283212</v>
      </c>
      <c r="J198" s="78">
        <v>0</v>
      </c>
      <c r="K198" s="78">
        <v>211769.8</v>
      </c>
      <c r="L198" s="79">
        <v>113869.8</v>
      </c>
      <c r="M198" s="78">
        <v>113869.8</v>
      </c>
      <c r="N198" s="126">
        <f t="shared" si="57"/>
        <v>74.77430334872815</v>
      </c>
      <c r="O198" s="78">
        <f t="shared" si="58"/>
        <v>97899.99999999999</v>
      </c>
      <c r="P198" s="585"/>
    </row>
    <row r="199" spans="1:16" s="13" customFormat="1" ht="11.25">
      <c r="A199" s="18"/>
      <c r="B199" s="30"/>
      <c r="C199" s="190" t="s">
        <v>268</v>
      </c>
      <c r="D199" s="253"/>
      <c r="E199" s="253"/>
      <c r="F199" s="253"/>
      <c r="G199" s="253"/>
      <c r="H199" s="253"/>
      <c r="I199" s="253"/>
      <c r="J199" s="253"/>
      <c r="K199" s="253"/>
      <c r="L199" s="253"/>
      <c r="M199" s="253"/>
      <c r="N199" s="253"/>
      <c r="O199" s="253"/>
      <c r="P199" s="254"/>
    </row>
    <row r="200" spans="1:16" s="13" customFormat="1" ht="11.25">
      <c r="A200" s="18"/>
      <c r="B200" s="193" t="s">
        <v>76</v>
      </c>
      <c r="C200" s="586" t="s">
        <v>207</v>
      </c>
      <c r="D200" s="587" t="s">
        <v>61</v>
      </c>
      <c r="E200" s="587" t="s">
        <v>105</v>
      </c>
      <c r="F200" s="588" t="s">
        <v>269</v>
      </c>
      <c r="G200" s="589" t="s">
        <v>23</v>
      </c>
      <c r="H200" s="590">
        <f aca="true" t="shared" si="59" ref="H200:M200">SUM(H201:H208)</f>
        <v>46451000</v>
      </c>
      <c r="I200" s="591">
        <f t="shared" si="59"/>
        <v>46561988</v>
      </c>
      <c r="J200" s="590">
        <f t="shared" si="59"/>
        <v>15419332.19</v>
      </c>
      <c r="K200" s="590">
        <f t="shared" si="59"/>
        <v>28541999.81</v>
      </c>
      <c r="L200" s="592">
        <f t="shared" si="59"/>
        <v>27993892.82</v>
      </c>
      <c r="M200" s="590">
        <f t="shared" si="59"/>
        <v>27993892.82</v>
      </c>
      <c r="N200" s="516">
        <f aca="true" t="shared" si="60" ref="N200:N232">(J200+K200)/I200*100</f>
        <v>94.4146371069895</v>
      </c>
      <c r="O200" s="590">
        <f>SUM(O201:O208)</f>
        <v>15967439.18</v>
      </c>
      <c r="P200" s="593"/>
    </row>
    <row r="201" spans="1:16" s="13" customFormat="1" ht="22.5">
      <c r="A201" s="18"/>
      <c r="B201" s="30" t="s">
        <v>405</v>
      </c>
      <c r="C201" s="594" t="s">
        <v>207</v>
      </c>
      <c r="D201" s="595" t="s">
        <v>61</v>
      </c>
      <c r="E201" s="595" t="s">
        <v>105</v>
      </c>
      <c r="F201" s="596" t="s">
        <v>270</v>
      </c>
      <c r="G201" s="595" t="s">
        <v>245</v>
      </c>
      <c r="H201" s="512">
        <v>39106200</v>
      </c>
      <c r="I201" s="597">
        <v>39106200</v>
      </c>
      <c r="J201" s="514">
        <v>13123315.78</v>
      </c>
      <c r="K201" s="514">
        <v>24721439.79</v>
      </c>
      <c r="L201" s="515">
        <v>24253483.05</v>
      </c>
      <c r="M201" s="514">
        <v>24253483.05</v>
      </c>
      <c r="N201" s="516">
        <f t="shared" si="60"/>
        <v>96.7743109021076</v>
      </c>
      <c r="O201" s="514">
        <f aca="true" t="shared" si="61" ref="O201:O232">J201+K201-M201</f>
        <v>13591272.52</v>
      </c>
      <c r="P201" s="598"/>
    </row>
    <row r="202" spans="1:16" s="13" customFormat="1" ht="22.5">
      <c r="A202" s="18"/>
      <c r="B202" s="30" t="s">
        <v>406</v>
      </c>
      <c r="C202" s="594" t="s">
        <v>207</v>
      </c>
      <c r="D202" s="595" t="s">
        <v>61</v>
      </c>
      <c r="E202" s="595" t="s">
        <v>105</v>
      </c>
      <c r="F202" s="596" t="s">
        <v>270</v>
      </c>
      <c r="G202" s="595" t="s">
        <v>271</v>
      </c>
      <c r="H202" s="512">
        <v>5879700</v>
      </c>
      <c r="I202" s="597">
        <v>5879700</v>
      </c>
      <c r="J202" s="514">
        <v>1838933.31</v>
      </c>
      <c r="K202" s="514">
        <v>3644243.29</v>
      </c>
      <c r="L202" s="515">
        <v>3490651.67</v>
      </c>
      <c r="M202" s="514">
        <v>3490651.67</v>
      </c>
      <c r="N202" s="516">
        <f t="shared" si="60"/>
        <v>93.25606068336819</v>
      </c>
      <c r="O202" s="514">
        <f t="shared" si="61"/>
        <v>1992524.9299999997</v>
      </c>
      <c r="P202" s="549">
        <f>L202-M202</f>
        <v>0</v>
      </c>
    </row>
    <row r="203" spans="1:16" s="13" customFormat="1" ht="9.75">
      <c r="A203" s="18"/>
      <c r="B203" s="171" t="s">
        <v>248</v>
      </c>
      <c r="C203" s="599">
        <v>906</v>
      </c>
      <c r="D203" s="600" t="s">
        <v>61</v>
      </c>
      <c r="E203" s="600" t="s">
        <v>105</v>
      </c>
      <c r="F203" s="600" t="s">
        <v>272</v>
      </c>
      <c r="G203" s="600" t="s">
        <v>142</v>
      </c>
      <c r="H203" s="601">
        <v>167000</v>
      </c>
      <c r="I203" s="602">
        <v>167000</v>
      </c>
      <c r="J203" s="603">
        <v>0</v>
      </c>
      <c r="K203" s="603">
        <v>0</v>
      </c>
      <c r="L203" s="604">
        <v>0</v>
      </c>
      <c r="M203" s="603">
        <v>0</v>
      </c>
      <c r="N203" s="605">
        <f t="shared" si="60"/>
        <v>0</v>
      </c>
      <c r="O203" s="603">
        <f t="shared" si="61"/>
        <v>0</v>
      </c>
      <c r="P203" s="606" t="s">
        <v>273</v>
      </c>
    </row>
    <row r="204" spans="1:16" s="13" customFormat="1" ht="9.75">
      <c r="A204" s="18"/>
      <c r="B204" s="269"/>
      <c r="C204" s="599">
        <v>906</v>
      </c>
      <c r="D204" s="600" t="s">
        <v>61</v>
      </c>
      <c r="E204" s="600" t="s">
        <v>105</v>
      </c>
      <c r="F204" s="600" t="s">
        <v>272</v>
      </c>
      <c r="G204" s="600" t="s">
        <v>274</v>
      </c>
      <c r="H204" s="607">
        <v>50000</v>
      </c>
      <c r="I204" s="608">
        <v>50000</v>
      </c>
      <c r="J204" s="608">
        <v>0</v>
      </c>
      <c r="K204" s="608">
        <v>0</v>
      </c>
      <c r="L204" s="515">
        <v>0</v>
      </c>
      <c r="M204" s="608">
        <v>0</v>
      </c>
      <c r="N204" s="605">
        <f t="shared" si="60"/>
        <v>0</v>
      </c>
      <c r="O204" s="603">
        <f t="shared" si="61"/>
        <v>0</v>
      </c>
      <c r="P204" s="609"/>
    </row>
    <row r="205" spans="1:16" s="13" customFormat="1" ht="18">
      <c r="A205" s="18"/>
      <c r="B205" s="30" t="s">
        <v>251</v>
      </c>
      <c r="C205" s="610">
        <v>906</v>
      </c>
      <c r="D205" s="611" t="s">
        <v>61</v>
      </c>
      <c r="E205" s="611" t="s">
        <v>105</v>
      </c>
      <c r="F205" s="611" t="s">
        <v>275</v>
      </c>
      <c r="G205" s="611" t="s">
        <v>142</v>
      </c>
      <c r="H205" s="512">
        <v>807800</v>
      </c>
      <c r="I205" s="597">
        <v>867800</v>
      </c>
      <c r="J205" s="514">
        <v>107833.1</v>
      </c>
      <c r="K205" s="514">
        <v>58328.73</v>
      </c>
      <c r="L205" s="515">
        <v>107833.1</v>
      </c>
      <c r="M205" s="514">
        <v>107833.1</v>
      </c>
      <c r="N205" s="516">
        <f t="shared" si="60"/>
        <v>19.147479834063148</v>
      </c>
      <c r="O205" s="514">
        <f t="shared" si="61"/>
        <v>58328.73000000001</v>
      </c>
      <c r="P205" s="72" t="s">
        <v>250</v>
      </c>
    </row>
    <row r="206" spans="1:16" s="13" customFormat="1" ht="11.25">
      <c r="A206" s="18"/>
      <c r="B206" s="30" t="s">
        <v>276</v>
      </c>
      <c r="C206" s="599">
        <v>906</v>
      </c>
      <c r="D206" s="600" t="s">
        <v>61</v>
      </c>
      <c r="E206" s="600" t="s">
        <v>105</v>
      </c>
      <c r="F206" s="600" t="s">
        <v>277</v>
      </c>
      <c r="G206" s="600" t="s">
        <v>142</v>
      </c>
      <c r="H206" s="601">
        <v>349300</v>
      </c>
      <c r="I206" s="602">
        <v>349300</v>
      </c>
      <c r="J206" s="603">
        <v>349250</v>
      </c>
      <c r="K206" s="603">
        <v>0</v>
      </c>
      <c r="L206" s="604">
        <v>100000</v>
      </c>
      <c r="M206" s="603">
        <v>100000</v>
      </c>
      <c r="N206" s="605">
        <f t="shared" si="60"/>
        <v>99.98568565702834</v>
      </c>
      <c r="O206" s="603">
        <f t="shared" si="61"/>
        <v>249250</v>
      </c>
      <c r="P206" s="566"/>
    </row>
    <row r="207" spans="1:16" s="13" customFormat="1" ht="11.25">
      <c r="A207" s="18"/>
      <c r="B207" s="30" t="s">
        <v>266</v>
      </c>
      <c r="C207" s="599">
        <v>906</v>
      </c>
      <c r="D207" s="600" t="s">
        <v>61</v>
      </c>
      <c r="E207" s="600" t="s">
        <v>105</v>
      </c>
      <c r="F207" s="600" t="s">
        <v>278</v>
      </c>
      <c r="G207" s="600" t="s">
        <v>142</v>
      </c>
      <c r="H207" s="601">
        <v>76000</v>
      </c>
      <c r="I207" s="602">
        <v>90238</v>
      </c>
      <c r="J207" s="603">
        <v>0</v>
      </c>
      <c r="K207" s="603">
        <v>66238</v>
      </c>
      <c r="L207" s="604">
        <v>41925</v>
      </c>
      <c r="M207" s="603">
        <v>41925</v>
      </c>
      <c r="N207" s="605">
        <f t="shared" si="60"/>
        <v>73.40366586138877</v>
      </c>
      <c r="O207" s="603">
        <f t="shared" si="61"/>
        <v>24313</v>
      </c>
      <c r="P207" s="612"/>
    </row>
    <row r="208" spans="1:16" s="13" customFormat="1" ht="11.25">
      <c r="A208" s="18"/>
      <c r="B208" s="30"/>
      <c r="C208" s="599">
        <v>906</v>
      </c>
      <c r="D208" s="600" t="s">
        <v>61</v>
      </c>
      <c r="E208" s="600" t="s">
        <v>105</v>
      </c>
      <c r="F208" s="600" t="s">
        <v>278</v>
      </c>
      <c r="G208" s="600" t="s">
        <v>274</v>
      </c>
      <c r="H208" s="601">
        <v>15000</v>
      </c>
      <c r="I208" s="602">
        <v>51750</v>
      </c>
      <c r="J208" s="603">
        <v>0</v>
      </c>
      <c r="K208" s="603">
        <v>51750</v>
      </c>
      <c r="L208" s="604">
        <v>0</v>
      </c>
      <c r="M208" s="603">
        <v>0</v>
      </c>
      <c r="N208" s="605">
        <f t="shared" si="60"/>
        <v>100</v>
      </c>
      <c r="O208" s="603">
        <f t="shared" si="61"/>
        <v>51750</v>
      </c>
      <c r="P208" s="613"/>
    </row>
    <row r="209" spans="1:16" s="13" customFormat="1" ht="22.5" customHeight="1">
      <c r="A209" s="18"/>
      <c r="B209" s="536"/>
      <c r="C209" s="190" t="s">
        <v>279</v>
      </c>
      <c r="D209" s="253"/>
      <c r="E209" s="253"/>
      <c r="F209" s="253"/>
      <c r="G209" s="253"/>
      <c r="H209" s="253"/>
      <c r="I209" s="253"/>
      <c r="J209" s="253"/>
      <c r="K209" s="253"/>
      <c r="L209" s="253"/>
      <c r="M209" s="253"/>
      <c r="N209" s="253"/>
      <c r="O209" s="253"/>
      <c r="P209" s="254"/>
    </row>
    <row r="210" spans="1:16" s="13" customFormat="1" ht="11.25">
      <c r="A210" s="18"/>
      <c r="B210" s="193" t="s">
        <v>76</v>
      </c>
      <c r="C210" s="614" t="s">
        <v>207</v>
      </c>
      <c r="D210" s="615" t="s">
        <v>61</v>
      </c>
      <c r="E210" s="615" t="s">
        <v>40</v>
      </c>
      <c r="F210" s="615" t="s">
        <v>280</v>
      </c>
      <c r="G210" s="615" t="s">
        <v>23</v>
      </c>
      <c r="H210" s="616">
        <f aca="true" t="shared" si="62" ref="H210:M210">SUM(H211:H227)-H211-H219</f>
        <v>11379000</v>
      </c>
      <c r="I210" s="617">
        <f t="shared" si="62"/>
        <v>11424300</v>
      </c>
      <c r="J210" s="617">
        <f t="shared" si="62"/>
        <v>1615342.6799999992</v>
      </c>
      <c r="K210" s="617">
        <f t="shared" si="62"/>
        <v>6987423.630000003</v>
      </c>
      <c r="L210" s="618">
        <f t="shared" si="62"/>
        <v>5376974.77</v>
      </c>
      <c r="M210" s="617">
        <f t="shared" si="62"/>
        <v>5284032.229999999</v>
      </c>
      <c r="N210" s="619">
        <f t="shared" si="60"/>
        <v>75.30234946561279</v>
      </c>
      <c r="O210" s="617">
        <f>SUM(O211:O227)-O211-O219</f>
        <v>3182807.36</v>
      </c>
      <c r="P210" s="593"/>
    </row>
    <row r="211" spans="1:16" s="13" customFormat="1" ht="10.5">
      <c r="A211" s="18"/>
      <c r="B211" s="199" t="s">
        <v>409</v>
      </c>
      <c r="C211" s="610" t="s">
        <v>207</v>
      </c>
      <c r="D211" s="611" t="s">
        <v>61</v>
      </c>
      <c r="E211" s="611" t="s">
        <v>40</v>
      </c>
      <c r="F211" s="611" t="s">
        <v>281</v>
      </c>
      <c r="G211" s="615" t="s">
        <v>23</v>
      </c>
      <c r="H211" s="616">
        <f aca="true" t="shared" si="63" ref="H211:M211">SUM(H212:H218)</f>
        <v>7202000</v>
      </c>
      <c r="I211" s="617">
        <f t="shared" si="63"/>
        <v>7247300</v>
      </c>
      <c r="J211" s="617">
        <f t="shared" si="63"/>
        <v>1564617.11</v>
      </c>
      <c r="K211" s="617">
        <f t="shared" si="63"/>
        <v>4441355.86</v>
      </c>
      <c r="L211" s="618">
        <f t="shared" si="63"/>
        <v>3211690.77</v>
      </c>
      <c r="M211" s="617">
        <f t="shared" si="63"/>
        <v>3162590.39</v>
      </c>
      <c r="N211" s="619">
        <f t="shared" si="60"/>
        <v>82.8718691098754</v>
      </c>
      <c r="O211" s="617">
        <f>SUM(O212:O218)</f>
        <v>2843382.5800000005</v>
      </c>
      <c r="P211" s="593"/>
    </row>
    <row r="212" spans="1:16" s="13" customFormat="1" ht="9.75">
      <c r="A212" s="18"/>
      <c r="B212" s="620"/>
      <c r="C212" s="610" t="s">
        <v>207</v>
      </c>
      <c r="D212" s="611" t="s">
        <v>61</v>
      </c>
      <c r="E212" s="611" t="s">
        <v>40</v>
      </c>
      <c r="F212" s="611" t="s">
        <v>281</v>
      </c>
      <c r="G212" s="611" t="s">
        <v>48</v>
      </c>
      <c r="H212" s="512">
        <v>4470000</v>
      </c>
      <c r="I212" s="514">
        <v>4470000</v>
      </c>
      <c r="J212" s="514">
        <v>223654.95</v>
      </c>
      <c r="K212" s="514">
        <v>2734258.99</v>
      </c>
      <c r="L212" s="515">
        <v>2723673.8</v>
      </c>
      <c r="M212" s="514">
        <v>2675939.94</v>
      </c>
      <c r="N212" s="516">
        <f t="shared" si="60"/>
        <v>66.17257136465325</v>
      </c>
      <c r="O212" s="603">
        <f t="shared" si="61"/>
        <v>281974.00000000047</v>
      </c>
      <c r="P212" s="549">
        <f>L212-M212</f>
        <v>47733.85999999987</v>
      </c>
    </row>
    <row r="213" spans="1:16" s="13" customFormat="1" ht="9.75">
      <c r="A213" s="18"/>
      <c r="B213" s="620"/>
      <c r="C213" s="610" t="s">
        <v>207</v>
      </c>
      <c r="D213" s="611" t="s">
        <v>61</v>
      </c>
      <c r="E213" s="611" t="s">
        <v>40</v>
      </c>
      <c r="F213" s="611" t="s">
        <v>281</v>
      </c>
      <c r="G213" s="611" t="s">
        <v>282</v>
      </c>
      <c r="H213" s="512">
        <v>15500</v>
      </c>
      <c r="I213" s="597">
        <v>13500</v>
      </c>
      <c r="J213" s="514">
        <v>1446.32</v>
      </c>
      <c r="K213" s="514">
        <v>1342.82</v>
      </c>
      <c r="L213" s="515">
        <v>2633.64</v>
      </c>
      <c r="M213" s="514">
        <v>2267.12</v>
      </c>
      <c r="N213" s="516">
        <f t="shared" si="60"/>
        <v>20.660296296296295</v>
      </c>
      <c r="O213" s="603">
        <f t="shared" si="61"/>
        <v>522.02</v>
      </c>
      <c r="P213" s="549">
        <f>L213-M213</f>
        <v>366.52</v>
      </c>
    </row>
    <row r="214" spans="1:16" s="13" customFormat="1" ht="9.75">
      <c r="A214" s="18"/>
      <c r="B214" s="620"/>
      <c r="C214" s="610" t="s">
        <v>207</v>
      </c>
      <c r="D214" s="611" t="s">
        <v>61</v>
      </c>
      <c r="E214" s="611" t="s">
        <v>40</v>
      </c>
      <c r="F214" s="611" t="s">
        <v>281</v>
      </c>
      <c r="G214" s="611" t="s">
        <v>49</v>
      </c>
      <c r="H214" s="512">
        <v>1350000</v>
      </c>
      <c r="I214" s="597">
        <v>1350000</v>
      </c>
      <c r="J214" s="514">
        <v>1288330.17</v>
      </c>
      <c r="K214" s="514">
        <v>805523.16</v>
      </c>
      <c r="L214" s="515">
        <v>49047.12</v>
      </c>
      <c r="M214" s="514">
        <v>49047.12</v>
      </c>
      <c r="N214" s="516">
        <f t="shared" si="60"/>
        <v>155.10024666666666</v>
      </c>
      <c r="O214" s="603">
        <f t="shared" si="61"/>
        <v>2044806.21</v>
      </c>
      <c r="P214" s="549"/>
    </row>
    <row r="215" spans="1:16" s="13" customFormat="1" ht="9.75">
      <c r="A215" s="18"/>
      <c r="B215" s="620"/>
      <c r="C215" s="610" t="s">
        <v>207</v>
      </c>
      <c r="D215" s="611" t="s">
        <v>61</v>
      </c>
      <c r="E215" s="611" t="s">
        <v>40</v>
      </c>
      <c r="F215" s="611" t="s">
        <v>281</v>
      </c>
      <c r="G215" s="611" t="s">
        <v>26</v>
      </c>
      <c r="H215" s="512">
        <v>590000</v>
      </c>
      <c r="I215" s="597">
        <v>590000</v>
      </c>
      <c r="J215" s="514">
        <v>15568.1</v>
      </c>
      <c r="K215" s="514">
        <v>327623.28</v>
      </c>
      <c r="L215" s="515">
        <v>170177.28</v>
      </c>
      <c r="M215" s="514">
        <v>170177.28</v>
      </c>
      <c r="N215" s="516">
        <f t="shared" si="60"/>
        <v>58.16803050847458</v>
      </c>
      <c r="O215" s="603">
        <f t="shared" si="61"/>
        <v>173014.1</v>
      </c>
      <c r="P215" s="549"/>
    </row>
    <row r="216" spans="1:16" s="13" customFormat="1" ht="9.75">
      <c r="A216" s="18"/>
      <c r="B216" s="620"/>
      <c r="C216" s="610" t="s">
        <v>207</v>
      </c>
      <c r="D216" s="611" t="s">
        <v>61</v>
      </c>
      <c r="E216" s="611" t="s">
        <v>40</v>
      </c>
      <c r="F216" s="611" t="s">
        <v>281</v>
      </c>
      <c r="G216" s="611" t="s">
        <v>42</v>
      </c>
      <c r="H216" s="512">
        <v>620500</v>
      </c>
      <c r="I216" s="597">
        <v>605500</v>
      </c>
      <c r="J216" s="514">
        <v>35617.57</v>
      </c>
      <c r="K216" s="514">
        <v>403682.5</v>
      </c>
      <c r="L216" s="515">
        <v>263558.93</v>
      </c>
      <c r="M216" s="514">
        <v>263558.93</v>
      </c>
      <c r="N216" s="516">
        <f t="shared" si="60"/>
        <v>72.55162180016515</v>
      </c>
      <c r="O216" s="603">
        <f t="shared" si="61"/>
        <v>175741.14</v>
      </c>
      <c r="P216" s="549"/>
    </row>
    <row r="217" spans="1:16" s="13" customFormat="1" ht="9.75">
      <c r="A217" s="18"/>
      <c r="B217" s="620"/>
      <c r="C217" s="610" t="s">
        <v>207</v>
      </c>
      <c r="D217" s="611" t="s">
        <v>61</v>
      </c>
      <c r="E217" s="611" t="s">
        <v>40</v>
      </c>
      <c r="F217" s="611" t="s">
        <v>281</v>
      </c>
      <c r="G217" s="611" t="s">
        <v>50</v>
      </c>
      <c r="H217" s="512">
        <v>800</v>
      </c>
      <c r="I217" s="597">
        <v>2800</v>
      </c>
      <c r="J217" s="514">
        <v>0</v>
      </c>
      <c r="K217" s="514">
        <v>1600</v>
      </c>
      <c r="L217" s="515">
        <v>2600</v>
      </c>
      <c r="M217" s="514">
        <v>1600</v>
      </c>
      <c r="N217" s="516">
        <f t="shared" si="60"/>
        <v>57.14285714285714</v>
      </c>
      <c r="O217" s="603">
        <f t="shared" si="61"/>
        <v>0</v>
      </c>
      <c r="P217" s="549">
        <f>L217-M217</f>
        <v>1000</v>
      </c>
    </row>
    <row r="218" spans="1:16" s="13" customFormat="1" ht="9.75">
      <c r="A218" s="18"/>
      <c r="B218" s="621"/>
      <c r="C218" s="610" t="s">
        <v>207</v>
      </c>
      <c r="D218" s="611" t="s">
        <v>61</v>
      </c>
      <c r="E218" s="611" t="s">
        <v>40</v>
      </c>
      <c r="F218" s="611" t="s">
        <v>281</v>
      </c>
      <c r="G218" s="611" t="s">
        <v>59</v>
      </c>
      <c r="H218" s="512">
        <v>155200</v>
      </c>
      <c r="I218" s="597">
        <v>215500</v>
      </c>
      <c r="J218" s="514">
        <v>0</v>
      </c>
      <c r="K218" s="514">
        <v>167325.11</v>
      </c>
      <c r="L218" s="515">
        <v>0</v>
      </c>
      <c r="M218" s="514">
        <v>0</v>
      </c>
      <c r="N218" s="516">
        <f t="shared" si="60"/>
        <v>77.64506264501159</v>
      </c>
      <c r="O218" s="603">
        <f t="shared" si="61"/>
        <v>167325.11</v>
      </c>
      <c r="P218" s="549"/>
    </row>
    <row r="219" spans="1:16" s="13" customFormat="1" ht="9.75">
      <c r="A219" s="18"/>
      <c r="B219" s="622" t="s">
        <v>283</v>
      </c>
      <c r="C219" s="623" t="s">
        <v>207</v>
      </c>
      <c r="D219" s="624" t="s">
        <v>61</v>
      </c>
      <c r="E219" s="624" t="s">
        <v>40</v>
      </c>
      <c r="F219" s="624" t="s">
        <v>284</v>
      </c>
      <c r="G219" s="624" t="s">
        <v>23</v>
      </c>
      <c r="H219" s="625">
        <f aca="true" t="shared" si="64" ref="H219:M219">SUM(H220:H224)</f>
        <v>3792000</v>
      </c>
      <c r="I219" s="626">
        <f t="shared" si="64"/>
        <v>3792000</v>
      </c>
      <c r="J219" s="626">
        <f t="shared" si="64"/>
        <v>-13274.430000000002</v>
      </c>
      <c r="K219" s="626">
        <f t="shared" si="64"/>
        <v>2370383.77</v>
      </c>
      <c r="L219" s="627">
        <f t="shared" si="64"/>
        <v>1925600</v>
      </c>
      <c r="M219" s="626">
        <f t="shared" si="64"/>
        <v>1881757.8399999999</v>
      </c>
      <c r="N219" s="628">
        <f t="shared" si="60"/>
        <v>62.160056434599156</v>
      </c>
      <c r="O219" s="626">
        <f t="shared" si="61"/>
        <v>475351.5</v>
      </c>
      <c r="P219" s="629"/>
    </row>
    <row r="220" spans="1:16" s="13" customFormat="1" ht="9.75">
      <c r="A220" s="18"/>
      <c r="B220" s="630"/>
      <c r="C220" s="631" t="s">
        <v>207</v>
      </c>
      <c r="D220" s="632" t="s">
        <v>61</v>
      </c>
      <c r="E220" s="632" t="s">
        <v>40</v>
      </c>
      <c r="F220" s="632" t="s">
        <v>284</v>
      </c>
      <c r="G220" s="632" t="s">
        <v>285</v>
      </c>
      <c r="H220" s="625">
        <v>2183300</v>
      </c>
      <c r="I220" s="633">
        <v>2183300</v>
      </c>
      <c r="J220" s="626">
        <v>0</v>
      </c>
      <c r="K220" s="626">
        <v>1392231.29</v>
      </c>
      <c r="L220" s="627">
        <v>1300146.73</v>
      </c>
      <c r="M220" s="626">
        <v>1256304.57</v>
      </c>
      <c r="N220" s="628">
        <f t="shared" si="60"/>
        <v>63.76729217239958</v>
      </c>
      <c r="O220" s="626">
        <v>0</v>
      </c>
      <c r="P220" s="634">
        <f>L219-M219</f>
        <v>43842.16000000015</v>
      </c>
    </row>
    <row r="221" spans="1:16" s="13" customFormat="1" ht="9.75">
      <c r="A221" s="18"/>
      <c r="B221" s="630"/>
      <c r="C221" s="631" t="s">
        <v>207</v>
      </c>
      <c r="D221" s="632" t="s">
        <v>61</v>
      </c>
      <c r="E221" s="632" t="s">
        <v>40</v>
      </c>
      <c r="F221" s="632" t="s">
        <v>284</v>
      </c>
      <c r="G221" s="632" t="s">
        <v>64</v>
      </c>
      <c r="H221" s="625">
        <v>6000</v>
      </c>
      <c r="I221" s="633">
        <v>6000</v>
      </c>
      <c r="J221" s="626">
        <v>301.94</v>
      </c>
      <c r="K221" s="626">
        <v>2228.34</v>
      </c>
      <c r="L221" s="627">
        <v>2530.28</v>
      </c>
      <c r="M221" s="626">
        <v>2530.28</v>
      </c>
      <c r="N221" s="628">
        <f t="shared" si="60"/>
        <v>42.17133333333334</v>
      </c>
      <c r="O221" s="626">
        <f t="shared" si="61"/>
        <v>0</v>
      </c>
      <c r="P221" s="635"/>
    </row>
    <row r="222" spans="1:16" s="13" customFormat="1" ht="9.75">
      <c r="A222" s="18"/>
      <c r="B222" s="630"/>
      <c r="C222" s="631" t="s">
        <v>207</v>
      </c>
      <c r="D222" s="632" t="s">
        <v>61</v>
      </c>
      <c r="E222" s="632" t="s">
        <v>40</v>
      </c>
      <c r="F222" s="632" t="s">
        <v>284</v>
      </c>
      <c r="G222" s="632" t="s">
        <v>286</v>
      </c>
      <c r="H222" s="625">
        <v>659400</v>
      </c>
      <c r="I222" s="633">
        <v>659400</v>
      </c>
      <c r="J222" s="626">
        <v>-25396.86</v>
      </c>
      <c r="K222" s="626">
        <v>477480.21</v>
      </c>
      <c r="L222" s="627">
        <v>374922.99</v>
      </c>
      <c r="M222" s="626">
        <v>374922.99</v>
      </c>
      <c r="N222" s="628">
        <f t="shared" si="60"/>
        <v>68.55980436760693</v>
      </c>
      <c r="O222" s="626">
        <f t="shared" si="61"/>
        <v>77160.36000000004</v>
      </c>
      <c r="P222" s="635"/>
    </row>
    <row r="223" spans="1:16" s="13" customFormat="1" ht="9.75">
      <c r="A223" s="18"/>
      <c r="B223" s="630"/>
      <c r="C223" s="631" t="s">
        <v>207</v>
      </c>
      <c r="D223" s="632" t="s">
        <v>61</v>
      </c>
      <c r="E223" s="632" t="s">
        <v>40</v>
      </c>
      <c r="F223" s="632" t="s">
        <v>284</v>
      </c>
      <c r="G223" s="632" t="s">
        <v>26</v>
      </c>
      <c r="H223" s="625">
        <v>176500</v>
      </c>
      <c r="I223" s="633">
        <v>176500</v>
      </c>
      <c r="J223" s="626">
        <v>3057.48</v>
      </c>
      <c r="K223" s="626">
        <v>161433.85</v>
      </c>
      <c r="L223" s="627">
        <v>78113.62</v>
      </c>
      <c r="M223" s="626">
        <v>78113.62</v>
      </c>
      <c r="N223" s="628">
        <f t="shared" si="60"/>
        <v>93.19622096317282</v>
      </c>
      <c r="O223" s="626">
        <f t="shared" si="61"/>
        <v>86377.71000000002</v>
      </c>
      <c r="P223" s="635"/>
    </row>
    <row r="224" spans="1:16" s="13" customFormat="1" ht="9.75">
      <c r="A224" s="18"/>
      <c r="B224" s="636"/>
      <c r="C224" s="631" t="s">
        <v>207</v>
      </c>
      <c r="D224" s="632" t="s">
        <v>61</v>
      </c>
      <c r="E224" s="632" t="s">
        <v>40</v>
      </c>
      <c r="F224" s="632" t="s">
        <v>284</v>
      </c>
      <c r="G224" s="632" t="s">
        <v>42</v>
      </c>
      <c r="H224" s="625">
        <v>766800</v>
      </c>
      <c r="I224" s="633">
        <v>766800</v>
      </c>
      <c r="J224" s="626">
        <v>8763.01</v>
      </c>
      <c r="K224" s="626">
        <v>337010.08</v>
      </c>
      <c r="L224" s="627">
        <v>169886.38</v>
      </c>
      <c r="M224" s="626">
        <v>169886.38</v>
      </c>
      <c r="N224" s="628">
        <f t="shared" si="60"/>
        <v>45.092995565988524</v>
      </c>
      <c r="O224" s="626">
        <f t="shared" si="61"/>
        <v>175886.71000000002</v>
      </c>
      <c r="P224" s="635"/>
    </row>
    <row r="225" spans="1:16" s="13" customFormat="1" ht="11.25">
      <c r="A225" s="18"/>
      <c r="B225" s="30" t="s">
        <v>287</v>
      </c>
      <c r="C225" s="599" t="s">
        <v>207</v>
      </c>
      <c r="D225" s="600" t="s">
        <v>61</v>
      </c>
      <c r="E225" s="600" t="s">
        <v>40</v>
      </c>
      <c r="F225" s="600" t="s">
        <v>288</v>
      </c>
      <c r="G225" s="600" t="s">
        <v>70</v>
      </c>
      <c r="H225" s="601">
        <v>65000</v>
      </c>
      <c r="I225" s="602">
        <v>65000</v>
      </c>
      <c r="J225" s="603">
        <v>0</v>
      </c>
      <c r="K225" s="603">
        <v>43800</v>
      </c>
      <c r="L225" s="604">
        <v>43800</v>
      </c>
      <c r="M225" s="603">
        <v>43800</v>
      </c>
      <c r="N225" s="605">
        <f t="shared" si="60"/>
        <v>67.38461538461539</v>
      </c>
      <c r="O225" s="603">
        <f t="shared" si="61"/>
        <v>0</v>
      </c>
      <c r="P225" s="593"/>
    </row>
    <row r="226" spans="1:16" s="13" customFormat="1" ht="9.75">
      <c r="A226" s="18"/>
      <c r="B226" s="171" t="s">
        <v>276</v>
      </c>
      <c r="C226" s="599" t="s">
        <v>207</v>
      </c>
      <c r="D226" s="600" t="s">
        <v>61</v>
      </c>
      <c r="E226" s="600" t="s">
        <v>40</v>
      </c>
      <c r="F226" s="600" t="s">
        <v>289</v>
      </c>
      <c r="G226" s="600" t="s">
        <v>42</v>
      </c>
      <c r="H226" s="601">
        <v>200000</v>
      </c>
      <c r="I226" s="602">
        <v>194000</v>
      </c>
      <c r="J226" s="603">
        <v>64000</v>
      </c>
      <c r="K226" s="603">
        <v>5884</v>
      </c>
      <c r="L226" s="604">
        <v>69884</v>
      </c>
      <c r="M226" s="603">
        <v>69884</v>
      </c>
      <c r="N226" s="605">
        <f t="shared" si="60"/>
        <v>36.02268041237113</v>
      </c>
      <c r="O226" s="603">
        <f t="shared" si="61"/>
        <v>0</v>
      </c>
      <c r="P226" s="186" t="s">
        <v>222</v>
      </c>
    </row>
    <row r="227" spans="1:16" s="13" customFormat="1" ht="10.5" thickBot="1">
      <c r="A227" s="40"/>
      <c r="B227" s="637"/>
      <c r="C227" s="610" t="s">
        <v>207</v>
      </c>
      <c r="D227" s="611" t="s">
        <v>61</v>
      </c>
      <c r="E227" s="611" t="s">
        <v>40</v>
      </c>
      <c r="F227" s="611" t="s">
        <v>289</v>
      </c>
      <c r="G227" s="611" t="s">
        <v>70</v>
      </c>
      <c r="H227" s="512">
        <v>120000</v>
      </c>
      <c r="I227" s="597">
        <v>126000</v>
      </c>
      <c r="J227" s="514">
        <v>0</v>
      </c>
      <c r="K227" s="514">
        <v>126000</v>
      </c>
      <c r="L227" s="515">
        <v>126000</v>
      </c>
      <c r="M227" s="514">
        <v>126000</v>
      </c>
      <c r="N227" s="516">
        <f t="shared" si="60"/>
        <v>100</v>
      </c>
      <c r="O227" s="514">
        <f t="shared" si="61"/>
        <v>0</v>
      </c>
      <c r="P227" s="638"/>
    </row>
    <row r="228" spans="1:16" s="13" customFormat="1" ht="20.25" customHeight="1" thickBot="1">
      <c r="A228" s="51">
        <v>12</v>
      </c>
      <c r="B228" s="639" t="s">
        <v>290</v>
      </c>
      <c r="C228" s="640"/>
      <c r="D228" s="640"/>
      <c r="E228" s="640"/>
      <c r="F228" s="640"/>
      <c r="G228" s="640"/>
      <c r="H228" s="640"/>
      <c r="I228" s="640"/>
      <c r="J228" s="640"/>
      <c r="K228" s="640"/>
      <c r="L228" s="640"/>
      <c r="M228" s="640"/>
      <c r="N228" s="640"/>
      <c r="O228" s="640"/>
      <c r="P228" s="641"/>
    </row>
    <row r="229" spans="1:16" s="651" customFormat="1" ht="18" customHeight="1">
      <c r="A229" s="18"/>
      <c r="B229" s="359" t="s">
        <v>19</v>
      </c>
      <c r="C229" s="642">
        <v>902</v>
      </c>
      <c r="D229" s="643" t="s">
        <v>81</v>
      </c>
      <c r="E229" s="643" t="s">
        <v>174</v>
      </c>
      <c r="F229" s="644" t="s">
        <v>291</v>
      </c>
      <c r="G229" s="645" t="s">
        <v>23</v>
      </c>
      <c r="H229" s="646">
        <f aca="true" t="shared" si="65" ref="H229:M229">SUM(H230:H232)</f>
        <v>551780</v>
      </c>
      <c r="I229" s="647">
        <f t="shared" si="65"/>
        <v>551780</v>
      </c>
      <c r="J229" s="646">
        <f t="shared" si="65"/>
        <v>54480</v>
      </c>
      <c r="K229" s="646">
        <f t="shared" si="65"/>
        <v>5600</v>
      </c>
      <c r="L229" s="648">
        <f t="shared" si="65"/>
        <v>0</v>
      </c>
      <c r="M229" s="646">
        <f t="shared" si="65"/>
        <v>0</v>
      </c>
      <c r="N229" s="649">
        <f t="shared" si="60"/>
        <v>10.888397549748088</v>
      </c>
      <c r="O229" s="514">
        <f t="shared" si="61"/>
        <v>60080</v>
      </c>
      <c r="P229" s="650"/>
    </row>
    <row r="230" spans="1:16" s="651" customFormat="1" ht="25.5" customHeight="1">
      <c r="A230" s="18"/>
      <c r="B230" s="30" t="s">
        <v>292</v>
      </c>
      <c r="C230" s="610">
        <v>902</v>
      </c>
      <c r="D230" s="611" t="s">
        <v>81</v>
      </c>
      <c r="E230" s="611" t="s">
        <v>174</v>
      </c>
      <c r="F230" s="611" t="s">
        <v>293</v>
      </c>
      <c r="G230" s="611" t="s">
        <v>42</v>
      </c>
      <c r="H230" s="512">
        <v>20000</v>
      </c>
      <c r="I230" s="597">
        <v>20000</v>
      </c>
      <c r="J230" s="514">
        <v>2700</v>
      </c>
      <c r="K230" s="514">
        <v>5600</v>
      </c>
      <c r="L230" s="515">
        <v>0</v>
      </c>
      <c r="M230" s="514">
        <v>0</v>
      </c>
      <c r="N230" s="516">
        <f t="shared" si="60"/>
        <v>41.5</v>
      </c>
      <c r="O230" s="514">
        <f t="shared" si="61"/>
        <v>8300</v>
      </c>
      <c r="P230" s="528" t="s">
        <v>43</v>
      </c>
    </row>
    <row r="231" spans="1:16" s="651" customFormat="1" ht="22.5">
      <c r="A231" s="18"/>
      <c r="B231" s="30" t="s">
        <v>294</v>
      </c>
      <c r="C231" s="610">
        <v>902</v>
      </c>
      <c r="D231" s="611" t="s">
        <v>81</v>
      </c>
      <c r="E231" s="611" t="s">
        <v>174</v>
      </c>
      <c r="F231" s="611" t="s">
        <v>295</v>
      </c>
      <c r="G231" s="611" t="s">
        <v>83</v>
      </c>
      <c r="H231" s="512">
        <v>480000</v>
      </c>
      <c r="I231" s="597">
        <v>480000</v>
      </c>
      <c r="J231" s="514">
        <v>0</v>
      </c>
      <c r="K231" s="514">
        <v>0</v>
      </c>
      <c r="L231" s="515">
        <v>0</v>
      </c>
      <c r="M231" s="514">
        <v>0</v>
      </c>
      <c r="N231" s="516">
        <f t="shared" si="60"/>
        <v>0</v>
      </c>
      <c r="O231" s="514">
        <f t="shared" si="61"/>
        <v>0</v>
      </c>
      <c r="P231" s="529"/>
    </row>
    <row r="232" spans="1:16" s="651" customFormat="1" ht="18.75" customHeight="1" thickBot="1">
      <c r="A232" s="40"/>
      <c r="B232" s="652" t="s">
        <v>296</v>
      </c>
      <c r="C232" s="631">
        <v>902</v>
      </c>
      <c r="D232" s="632" t="s">
        <v>81</v>
      </c>
      <c r="E232" s="632">
        <v>12</v>
      </c>
      <c r="F232" s="632" t="s">
        <v>297</v>
      </c>
      <c r="G232" s="632">
        <v>810</v>
      </c>
      <c r="H232" s="625">
        <v>51780</v>
      </c>
      <c r="I232" s="633">
        <v>51780</v>
      </c>
      <c r="J232" s="626">
        <v>51780</v>
      </c>
      <c r="K232" s="626">
        <v>0</v>
      </c>
      <c r="L232" s="627">
        <v>0</v>
      </c>
      <c r="M232" s="626">
        <v>0</v>
      </c>
      <c r="N232" s="628">
        <f t="shared" si="60"/>
        <v>100</v>
      </c>
      <c r="O232" s="626">
        <f t="shared" si="61"/>
        <v>51780</v>
      </c>
      <c r="P232" s="560"/>
    </row>
    <row r="233" spans="1:16" s="651" customFormat="1" ht="13.5" thickBot="1">
      <c r="A233" s="653">
        <v>13</v>
      </c>
      <c r="B233" s="654" t="s">
        <v>298</v>
      </c>
      <c r="C233" s="655"/>
      <c r="D233" s="655"/>
      <c r="E233" s="655"/>
      <c r="F233" s="655"/>
      <c r="G233" s="655"/>
      <c r="H233" s="655"/>
      <c r="I233" s="655"/>
      <c r="J233" s="655"/>
      <c r="K233" s="655"/>
      <c r="L233" s="655"/>
      <c r="M233" s="655"/>
      <c r="N233" s="655"/>
      <c r="O233" s="655"/>
      <c r="P233" s="656"/>
    </row>
    <row r="234" spans="1:16" s="651" customFormat="1" ht="12.75">
      <c r="A234" s="18"/>
      <c r="B234" s="359" t="s">
        <v>19</v>
      </c>
      <c r="C234" s="657" t="s">
        <v>23</v>
      </c>
      <c r="D234" s="58" t="s">
        <v>31</v>
      </c>
      <c r="E234" s="58" t="s">
        <v>31</v>
      </c>
      <c r="F234" s="336" t="s">
        <v>299</v>
      </c>
      <c r="G234" s="336" t="s">
        <v>23</v>
      </c>
      <c r="H234" s="658">
        <f aca="true" t="shared" si="66" ref="H234:M234">SUM(H235:H240)</f>
        <v>710000</v>
      </c>
      <c r="I234" s="659">
        <f t="shared" si="66"/>
        <v>781900</v>
      </c>
      <c r="J234" s="658">
        <f t="shared" si="66"/>
        <v>147352</v>
      </c>
      <c r="K234" s="658">
        <f t="shared" si="66"/>
        <v>167500</v>
      </c>
      <c r="L234" s="660">
        <f t="shared" si="66"/>
        <v>111500</v>
      </c>
      <c r="M234" s="658">
        <f t="shared" si="66"/>
        <v>111500</v>
      </c>
      <c r="N234" s="62">
        <f aca="true" t="shared" si="67" ref="N234:N242">(J234+K234)/I234*100</f>
        <v>40.267553395574886</v>
      </c>
      <c r="O234" s="658">
        <f>SUM(O235:O240)</f>
        <v>203352</v>
      </c>
      <c r="P234" s="661"/>
    </row>
    <row r="235" spans="1:16" s="651" customFormat="1" ht="10.5" thickBot="1">
      <c r="A235" s="18"/>
      <c r="B235" s="171" t="s">
        <v>300</v>
      </c>
      <c r="C235" s="662">
        <v>902</v>
      </c>
      <c r="D235" s="663" t="s">
        <v>21</v>
      </c>
      <c r="E235" s="663" t="s">
        <v>20</v>
      </c>
      <c r="F235" s="663" t="s">
        <v>301</v>
      </c>
      <c r="G235" s="663" t="s">
        <v>42</v>
      </c>
      <c r="H235" s="664">
        <v>200000</v>
      </c>
      <c r="I235" s="665">
        <v>28500</v>
      </c>
      <c r="J235" s="666">
        <v>0</v>
      </c>
      <c r="K235" s="666">
        <v>28500</v>
      </c>
      <c r="L235" s="667">
        <v>0</v>
      </c>
      <c r="M235" s="666">
        <v>0</v>
      </c>
      <c r="N235" s="668">
        <f t="shared" si="67"/>
        <v>100</v>
      </c>
      <c r="O235" s="666">
        <f>J235+K235-M235</f>
        <v>28500</v>
      </c>
      <c r="P235" s="99"/>
    </row>
    <row r="236" spans="1:16" s="651" customFormat="1" ht="10.5" thickBot="1" thickTop="1">
      <c r="A236" s="18"/>
      <c r="B236" s="264"/>
      <c r="C236" s="669">
        <v>903</v>
      </c>
      <c r="D236" s="670" t="s">
        <v>21</v>
      </c>
      <c r="E236" s="670" t="s">
        <v>188</v>
      </c>
      <c r="F236" s="670" t="s">
        <v>301</v>
      </c>
      <c r="G236" s="670" t="s">
        <v>42</v>
      </c>
      <c r="H236" s="671">
        <v>0</v>
      </c>
      <c r="I236" s="672">
        <v>36000</v>
      </c>
      <c r="J236" s="673">
        <v>0</v>
      </c>
      <c r="K236" s="673">
        <v>0</v>
      </c>
      <c r="L236" s="674">
        <v>0</v>
      </c>
      <c r="M236" s="673">
        <v>0</v>
      </c>
      <c r="N236" s="675">
        <f t="shared" si="67"/>
        <v>0</v>
      </c>
      <c r="O236" s="673">
        <v>0</v>
      </c>
      <c r="P236" s="676" t="s">
        <v>302</v>
      </c>
    </row>
    <row r="237" spans="1:16" s="651" customFormat="1" ht="10.5" thickTop="1">
      <c r="A237" s="18"/>
      <c r="B237" s="264"/>
      <c r="C237" s="677" t="s">
        <v>207</v>
      </c>
      <c r="D237" s="678" t="s">
        <v>61</v>
      </c>
      <c r="E237" s="678" t="s">
        <v>40</v>
      </c>
      <c r="F237" s="678" t="s">
        <v>301</v>
      </c>
      <c r="G237" s="678" t="s">
        <v>42</v>
      </c>
      <c r="H237" s="679">
        <v>0</v>
      </c>
      <c r="I237" s="680">
        <v>30000</v>
      </c>
      <c r="J237" s="681">
        <v>0</v>
      </c>
      <c r="K237" s="681">
        <v>0</v>
      </c>
      <c r="L237" s="682">
        <v>0</v>
      </c>
      <c r="M237" s="681">
        <v>0</v>
      </c>
      <c r="N237" s="516">
        <f t="shared" si="67"/>
        <v>0</v>
      </c>
      <c r="O237" s="681">
        <f>J237+K237-M237</f>
        <v>0</v>
      </c>
      <c r="P237" s="676" t="s">
        <v>302</v>
      </c>
    </row>
    <row r="238" spans="1:16" s="651" customFormat="1" ht="10.5" thickBot="1">
      <c r="A238" s="18"/>
      <c r="B238" s="304"/>
      <c r="C238" s="683"/>
      <c r="D238" s="663" t="s">
        <v>61</v>
      </c>
      <c r="E238" s="663" t="s">
        <v>40</v>
      </c>
      <c r="F238" s="663" t="s">
        <v>301</v>
      </c>
      <c r="G238" s="663" t="s">
        <v>142</v>
      </c>
      <c r="H238" s="664">
        <v>260000</v>
      </c>
      <c r="I238" s="665">
        <v>407400</v>
      </c>
      <c r="J238" s="666">
        <v>147352</v>
      </c>
      <c r="K238" s="666">
        <v>136600</v>
      </c>
      <c r="L238" s="667">
        <v>109100</v>
      </c>
      <c r="M238" s="666">
        <v>109100</v>
      </c>
      <c r="N238" s="675">
        <f t="shared" si="67"/>
        <v>69.69857633775159</v>
      </c>
      <c r="O238" s="666">
        <f>J238+K238-M238</f>
        <v>174852</v>
      </c>
      <c r="P238" s="684">
        <f>L238-M238</f>
        <v>0</v>
      </c>
    </row>
    <row r="239" spans="1:16" s="651" customFormat="1" ht="10.5" thickTop="1">
      <c r="A239" s="18"/>
      <c r="B239" s="304"/>
      <c r="C239" s="677">
        <v>907</v>
      </c>
      <c r="D239" s="678" t="s">
        <v>61</v>
      </c>
      <c r="E239" s="678" t="s">
        <v>40</v>
      </c>
      <c r="F239" s="678" t="s">
        <v>301</v>
      </c>
      <c r="G239" s="678" t="s">
        <v>142</v>
      </c>
      <c r="H239" s="679">
        <v>250000</v>
      </c>
      <c r="I239" s="680">
        <v>250000</v>
      </c>
      <c r="J239" s="681">
        <v>0</v>
      </c>
      <c r="K239" s="681">
        <v>0</v>
      </c>
      <c r="L239" s="682">
        <v>0</v>
      </c>
      <c r="M239" s="681">
        <v>0</v>
      </c>
      <c r="N239" s="516">
        <f t="shared" si="67"/>
        <v>0</v>
      </c>
      <c r="O239" s="681">
        <f>J239+K239-M239</f>
        <v>0</v>
      </c>
      <c r="P239" s="676" t="s">
        <v>302</v>
      </c>
    </row>
    <row r="240" spans="1:16" s="651" customFormat="1" ht="10.5" thickBot="1">
      <c r="A240" s="40"/>
      <c r="B240" s="685"/>
      <c r="C240" s="686"/>
      <c r="D240" s="611" t="s">
        <v>82</v>
      </c>
      <c r="E240" s="611" t="s">
        <v>81</v>
      </c>
      <c r="F240" s="611" t="s">
        <v>301</v>
      </c>
      <c r="G240" s="611" t="s">
        <v>42</v>
      </c>
      <c r="H240" s="512">
        <v>0</v>
      </c>
      <c r="I240" s="597">
        <v>30000</v>
      </c>
      <c r="J240" s="514">
        <v>0</v>
      </c>
      <c r="K240" s="514">
        <v>2400</v>
      </c>
      <c r="L240" s="515">
        <v>2400</v>
      </c>
      <c r="M240" s="514">
        <v>2400</v>
      </c>
      <c r="N240" s="516">
        <f t="shared" si="67"/>
        <v>8</v>
      </c>
      <c r="O240" s="514">
        <f>J240+K240-M240</f>
        <v>0</v>
      </c>
      <c r="P240" s="687" t="s">
        <v>303</v>
      </c>
    </row>
    <row r="241" spans="1:16" s="651" customFormat="1" ht="13.5" thickBot="1">
      <c r="A241" s="51">
        <v>14</v>
      </c>
      <c r="B241" s="688" t="s">
        <v>304</v>
      </c>
      <c r="C241" s="333"/>
      <c r="D241" s="333"/>
      <c r="E241" s="333"/>
      <c r="F241" s="333"/>
      <c r="G241" s="333"/>
      <c r="H241" s="333"/>
      <c r="I241" s="333"/>
      <c r="J241" s="333"/>
      <c r="K241" s="333"/>
      <c r="L241" s="333"/>
      <c r="M241" s="333"/>
      <c r="N241" s="333"/>
      <c r="O241" s="333"/>
      <c r="P241" s="334"/>
    </row>
    <row r="242" spans="1:16" s="651" customFormat="1" ht="12.75">
      <c r="A242" s="55"/>
      <c r="B242" s="689" t="s">
        <v>19</v>
      </c>
      <c r="C242" s="57">
        <v>907</v>
      </c>
      <c r="D242" s="58" t="s">
        <v>31</v>
      </c>
      <c r="E242" s="58" t="s">
        <v>31</v>
      </c>
      <c r="F242" s="690" t="s">
        <v>305</v>
      </c>
      <c r="G242" s="690" t="s">
        <v>23</v>
      </c>
      <c r="H242" s="691">
        <f aca="true" t="shared" si="68" ref="H242:M242">H244+H269+H276+H278+H282+H283</f>
        <v>113569900</v>
      </c>
      <c r="I242" s="691">
        <f t="shared" si="68"/>
        <v>113569900</v>
      </c>
      <c r="J242" s="691">
        <f t="shared" si="68"/>
        <v>31214337.51</v>
      </c>
      <c r="K242" s="691">
        <f t="shared" si="68"/>
        <v>67887973.58</v>
      </c>
      <c r="L242" s="691">
        <f t="shared" si="68"/>
        <v>63796531.14999999</v>
      </c>
      <c r="M242" s="691">
        <f t="shared" si="68"/>
        <v>63796531.14999999</v>
      </c>
      <c r="N242" s="516">
        <f t="shared" si="67"/>
        <v>87.26107101441491</v>
      </c>
      <c r="O242" s="691">
        <f>O244+O269+O276+O278+O282+O283</f>
        <v>35305779.94</v>
      </c>
      <c r="P242" s="389"/>
    </row>
    <row r="243" spans="1:16" s="651" customFormat="1" ht="12.75">
      <c r="A243" s="55"/>
      <c r="B243" s="536"/>
      <c r="C243" s="692" t="s">
        <v>306</v>
      </c>
      <c r="D243" s="191"/>
      <c r="E243" s="191"/>
      <c r="F243" s="191"/>
      <c r="G243" s="191"/>
      <c r="H243" s="191"/>
      <c r="I243" s="191"/>
      <c r="J243" s="191"/>
      <c r="K243" s="191"/>
      <c r="L243" s="191"/>
      <c r="M243" s="191"/>
      <c r="N243" s="191"/>
      <c r="O243" s="191"/>
      <c r="P243" s="192"/>
    </row>
    <row r="244" spans="1:16" s="651" customFormat="1" ht="11.25">
      <c r="A244" s="55"/>
      <c r="B244" s="193" t="s">
        <v>76</v>
      </c>
      <c r="C244" s="693">
        <v>907</v>
      </c>
      <c r="D244" s="694" t="s">
        <v>31</v>
      </c>
      <c r="E244" s="694" t="s">
        <v>31</v>
      </c>
      <c r="F244" s="694" t="s">
        <v>307</v>
      </c>
      <c r="G244" s="694" t="s">
        <v>23</v>
      </c>
      <c r="H244" s="695">
        <f aca="true" t="shared" si="69" ref="H244:M244">H245+H251+H259</f>
        <v>52170800</v>
      </c>
      <c r="I244" s="696">
        <f t="shared" si="69"/>
        <v>52170800</v>
      </c>
      <c r="J244" s="697">
        <f t="shared" si="69"/>
        <v>14635619.2</v>
      </c>
      <c r="K244" s="697">
        <f t="shared" si="69"/>
        <v>29607264.98</v>
      </c>
      <c r="L244" s="698">
        <f t="shared" si="69"/>
        <v>27485675.07</v>
      </c>
      <c r="M244" s="697">
        <f t="shared" si="69"/>
        <v>27485675.07</v>
      </c>
      <c r="N244" s="605">
        <f aca="true" t="shared" si="70" ref="N244:N267">(J244+K244)/I244*100</f>
        <v>84.80392131230496</v>
      </c>
      <c r="O244" s="697">
        <f>O245+O251+O259</f>
        <v>16757209.11</v>
      </c>
      <c r="P244" s="699"/>
    </row>
    <row r="245" spans="1:16" s="651" customFormat="1" ht="26.25" customHeight="1">
      <c r="A245" s="55"/>
      <c r="B245" s="30" t="s">
        <v>308</v>
      </c>
      <c r="C245" s="614">
        <v>907</v>
      </c>
      <c r="D245" s="587" t="s">
        <v>82</v>
      </c>
      <c r="E245" s="587" t="s">
        <v>21</v>
      </c>
      <c r="F245" s="587" t="s">
        <v>309</v>
      </c>
      <c r="G245" s="587" t="s">
        <v>23</v>
      </c>
      <c r="H245" s="616">
        <f aca="true" t="shared" si="71" ref="H245:M245">SUM(H246:H250)</f>
        <v>29396000</v>
      </c>
      <c r="I245" s="700">
        <f t="shared" si="71"/>
        <v>29396000</v>
      </c>
      <c r="J245" s="617">
        <f t="shared" si="71"/>
        <v>6700472.05</v>
      </c>
      <c r="K245" s="617">
        <f t="shared" si="71"/>
        <v>17485639.85</v>
      </c>
      <c r="L245" s="701">
        <f t="shared" si="71"/>
        <v>15530652.03</v>
      </c>
      <c r="M245" s="617">
        <f t="shared" si="71"/>
        <v>15530652.03</v>
      </c>
      <c r="N245" s="605">
        <f t="shared" si="70"/>
        <v>82.27688086814533</v>
      </c>
      <c r="O245" s="617">
        <f>SUM(O246:O250)</f>
        <v>8655459.870000003</v>
      </c>
      <c r="P245" s="699"/>
    </row>
    <row r="246" spans="1:16" s="651" customFormat="1" ht="11.25">
      <c r="A246" s="55"/>
      <c r="B246" s="30" t="s">
        <v>248</v>
      </c>
      <c r="C246" s="599">
        <v>907</v>
      </c>
      <c r="D246" s="702" t="s">
        <v>82</v>
      </c>
      <c r="E246" s="702" t="s">
        <v>21</v>
      </c>
      <c r="F246" s="702" t="s">
        <v>310</v>
      </c>
      <c r="G246" s="702" t="s">
        <v>274</v>
      </c>
      <c r="H246" s="601">
        <v>88000</v>
      </c>
      <c r="I246" s="703">
        <v>88000</v>
      </c>
      <c r="J246" s="603">
        <v>45000</v>
      </c>
      <c r="K246" s="603">
        <v>7800</v>
      </c>
      <c r="L246" s="604">
        <v>0</v>
      </c>
      <c r="M246" s="603">
        <v>0</v>
      </c>
      <c r="N246" s="605">
        <f t="shared" si="70"/>
        <v>60</v>
      </c>
      <c r="O246" s="603">
        <f aca="true" t="shared" si="72" ref="O246:O267">J246+K246-M246</f>
        <v>52800</v>
      </c>
      <c r="P246" s="699"/>
    </row>
    <row r="247" spans="1:16" s="651" customFormat="1" ht="11.25">
      <c r="A247" s="55"/>
      <c r="B247" s="30" t="s">
        <v>251</v>
      </c>
      <c r="C247" s="599">
        <v>907</v>
      </c>
      <c r="D247" s="702" t="s">
        <v>82</v>
      </c>
      <c r="E247" s="702" t="s">
        <v>21</v>
      </c>
      <c r="F247" s="702" t="s">
        <v>311</v>
      </c>
      <c r="G247" s="702" t="s">
        <v>274</v>
      </c>
      <c r="H247" s="601">
        <v>689600</v>
      </c>
      <c r="I247" s="703">
        <v>689600</v>
      </c>
      <c r="J247" s="603">
        <v>329986</v>
      </c>
      <c r="K247" s="603">
        <v>0</v>
      </c>
      <c r="L247" s="604">
        <v>329986</v>
      </c>
      <c r="M247" s="603">
        <v>329986</v>
      </c>
      <c r="N247" s="605">
        <f t="shared" si="70"/>
        <v>47.85179814385151</v>
      </c>
      <c r="O247" s="603">
        <f t="shared" si="72"/>
        <v>0</v>
      </c>
      <c r="P247" s="699"/>
    </row>
    <row r="248" spans="1:16" s="651" customFormat="1" ht="11.25">
      <c r="A248" s="55"/>
      <c r="B248" s="30" t="s">
        <v>266</v>
      </c>
      <c r="C248" s="599">
        <v>907</v>
      </c>
      <c r="D248" s="702" t="s">
        <v>82</v>
      </c>
      <c r="E248" s="702" t="s">
        <v>21</v>
      </c>
      <c r="F248" s="702" t="s">
        <v>312</v>
      </c>
      <c r="G248" s="702" t="s">
        <v>274</v>
      </c>
      <c r="H248" s="601">
        <v>30000</v>
      </c>
      <c r="I248" s="703">
        <v>30000</v>
      </c>
      <c r="J248" s="603">
        <v>0</v>
      </c>
      <c r="K248" s="603">
        <v>30000</v>
      </c>
      <c r="L248" s="604">
        <v>0</v>
      </c>
      <c r="M248" s="603">
        <v>0</v>
      </c>
      <c r="N248" s="605">
        <f t="shared" si="70"/>
        <v>100</v>
      </c>
      <c r="O248" s="603">
        <f t="shared" si="72"/>
        <v>30000</v>
      </c>
      <c r="P248" s="699"/>
    </row>
    <row r="249" spans="1:16" s="651" customFormat="1" ht="22.5">
      <c r="A249" s="55"/>
      <c r="B249" s="30" t="s">
        <v>313</v>
      </c>
      <c r="C249" s="594" t="s">
        <v>314</v>
      </c>
      <c r="D249" s="595" t="s">
        <v>82</v>
      </c>
      <c r="E249" s="595" t="s">
        <v>21</v>
      </c>
      <c r="F249" s="595" t="s">
        <v>315</v>
      </c>
      <c r="G249" s="595" t="s">
        <v>271</v>
      </c>
      <c r="H249" s="512">
        <v>28538400</v>
      </c>
      <c r="I249" s="513">
        <v>28538400</v>
      </c>
      <c r="J249" s="514">
        <v>6325486.05</v>
      </c>
      <c r="K249" s="514">
        <v>17447839.85</v>
      </c>
      <c r="L249" s="515">
        <v>15200666.03</v>
      </c>
      <c r="M249" s="514">
        <v>15200666.03</v>
      </c>
      <c r="N249" s="516">
        <f t="shared" si="70"/>
        <v>83.3029388473075</v>
      </c>
      <c r="O249" s="514">
        <f t="shared" si="72"/>
        <v>8572659.870000003</v>
      </c>
      <c r="P249" s="704"/>
    </row>
    <row r="250" spans="1:16" s="651" customFormat="1" ht="22.5">
      <c r="A250" s="55"/>
      <c r="B250" s="30" t="s">
        <v>316</v>
      </c>
      <c r="C250" s="610">
        <v>907</v>
      </c>
      <c r="D250" s="595" t="s">
        <v>82</v>
      </c>
      <c r="E250" s="595" t="s">
        <v>21</v>
      </c>
      <c r="F250" s="595" t="s">
        <v>317</v>
      </c>
      <c r="G250" s="595" t="s">
        <v>274</v>
      </c>
      <c r="H250" s="512">
        <v>50000</v>
      </c>
      <c r="I250" s="513">
        <v>50000</v>
      </c>
      <c r="J250" s="514">
        <v>0</v>
      </c>
      <c r="K250" s="514">
        <v>0</v>
      </c>
      <c r="L250" s="515">
        <v>0</v>
      </c>
      <c r="M250" s="514">
        <v>0</v>
      </c>
      <c r="N250" s="516">
        <f t="shared" si="70"/>
        <v>0</v>
      </c>
      <c r="O250" s="514">
        <f t="shared" si="72"/>
        <v>0</v>
      </c>
      <c r="P250" s="699" t="s">
        <v>318</v>
      </c>
    </row>
    <row r="251" spans="1:16" s="651" customFormat="1" ht="22.5">
      <c r="A251" s="55"/>
      <c r="B251" s="30" t="s">
        <v>319</v>
      </c>
      <c r="C251" s="642">
        <v>907</v>
      </c>
      <c r="D251" s="644" t="s">
        <v>82</v>
      </c>
      <c r="E251" s="644" t="s">
        <v>21</v>
      </c>
      <c r="F251" s="644" t="s">
        <v>320</v>
      </c>
      <c r="G251" s="644" t="s">
        <v>23</v>
      </c>
      <c r="H251" s="705">
        <f aca="true" t="shared" si="73" ref="H251:M251">SUM(H252:H258)</f>
        <v>6291200</v>
      </c>
      <c r="I251" s="706">
        <f t="shared" si="73"/>
        <v>6291200</v>
      </c>
      <c r="J251" s="707">
        <f t="shared" si="73"/>
        <v>1489759.41</v>
      </c>
      <c r="K251" s="707">
        <f t="shared" si="73"/>
        <v>3379541.59</v>
      </c>
      <c r="L251" s="708">
        <f t="shared" si="73"/>
        <v>2999785.13</v>
      </c>
      <c r="M251" s="707">
        <f t="shared" si="73"/>
        <v>2999785.13</v>
      </c>
      <c r="N251" s="516">
        <f t="shared" si="70"/>
        <v>77.39860439979654</v>
      </c>
      <c r="O251" s="707">
        <f>SUM(O252:O258)</f>
        <v>1869515.87</v>
      </c>
      <c r="P251" s="704"/>
    </row>
    <row r="252" spans="1:16" s="651" customFormat="1" ht="22.5">
      <c r="A252" s="55"/>
      <c r="B252" s="30" t="s">
        <v>321</v>
      </c>
      <c r="C252" s="610">
        <v>907</v>
      </c>
      <c r="D252" s="595" t="s">
        <v>82</v>
      </c>
      <c r="E252" s="595" t="s">
        <v>21</v>
      </c>
      <c r="F252" s="595" t="s">
        <v>322</v>
      </c>
      <c r="G252" s="595" t="s">
        <v>142</v>
      </c>
      <c r="H252" s="512">
        <v>50000</v>
      </c>
      <c r="I252" s="513">
        <v>50000</v>
      </c>
      <c r="J252" s="514">
        <v>50000</v>
      </c>
      <c r="K252" s="514">
        <v>0</v>
      </c>
      <c r="L252" s="515">
        <v>50000</v>
      </c>
      <c r="M252" s="514">
        <v>50000</v>
      </c>
      <c r="N252" s="516">
        <f t="shared" si="70"/>
        <v>100</v>
      </c>
      <c r="O252" s="514">
        <f t="shared" si="72"/>
        <v>0</v>
      </c>
      <c r="P252" s="704"/>
    </row>
    <row r="253" spans="1:16" s="651" customFormat="1" ht="11.25">
      <c r="A253" s="55"/>
      <c r="B253" s="30" t="s">
        <v>248</v>
      </c>
      <c r="C253" s="599">
        <v>907</v>
      </c>
      <c r="D253" s="702" t="s">
        <v>82</v>
      </c>
      <c r="E253" s="702" t="s">
        <v>21</v>
      </c>
      <c r="F253" s="702" t="s">
        <v>323</v>
      </c>
      <c r="G253" s="709" t="s">
        <v>142</v>
      </c>
      <c r="H253" s="601">
        <v>17600</v>
      </c>
      <c r="I253" s="703">
        <v>17600</v>
      </c>
      <c r="J253" s="603">
        <v>0</v>
      </c>
      <c r="K253" s="603">
        <v>15910</v>
      </c>
      <c r="L253" s="604">
        <v>0</v>
      </c>
      <c r="M253" s="603">
        <v>0</v>
      </c>
      <c r="N253" s="605">
        <f t="shared" si="70"/>
        <v>90.39772727272727</v>
      </c>
      <c r="O253" s="603">
        <f t="shared" si="72"/>
        <v>15910</v>
      </c>
      <c r="P253" s="699"/>
    </row>
    <row r="254" spans="1:16" s="651" customFormat="1" ht="11.25">
      <c r="A254" s="55"/>
      <c r="B254" s="30" t="s">
        <v>251</v>
      </c>
      <c r="C254" s="599">
        <v>907</v>
      </c>
      <c r="D254" s="702" t="s">
        <v>82</v>
      </c>
      <c r="E254" s="702" t="s">
        <v>21</v>
      </c>
      <c r="F254" s="702" t="s">
        <v>324</v>
      </c>
      <c r="G254" s="709" t="s">
        <v>142</v>
      </c>
      <c r="H254" s="601">
        <v>30000</v>
      </c>
      <c r="I254" s="703">
        <v>30000</v>
      </c>
      <c r="J254" s="603">
        <v>0</v>
      </c>
      <c r="K254" s="603">
        <v>29564</v>
      </c>
      <c r="L254" s="604">
        <v>0</v>
      </c>
      <c r="M254" s="603">
        <v>0</v>
      </c>
      <c r="N254" s="605">
        <f t="shared" si="70"/>
        <v>98.54666666666667</v>
      </c>
      <c r="O254" s="603">
        <f t="shared" si="72"/>
        <v>29564</v>
      </c>
      <c r="P254" s="699"/>
    </row>
    <row r="255" spans="1:16" s="651" customFormat="1" ht="11.25">
      <c r="A255" s="55"/>
      <c r="B255" s="30" t="s">
        <v>266</v>
      </c>
      <c r="C255" s="599">
        <v>907</v>
      </c>
      <c r="D255" s="702" t="s">
        <v>82</v>
      </c>
      <c r="E255" s="702" t="s">
        <v>21</v>
      </c>
      <c r="F255" s="702" t="s">
        <v>325</v>
      </c>
      <c r="G255" s="702" t="s">
        <v>142</v>
      </c>
      <c r="H255" s="601">
        <v>11900</v>
      </c>
      <c r="I255" s="703">
        <v>11900</v>
      </c>
      <c r="J255" s="603">
        <v>0</v>
      </c>
      <c r="K255" s="603">
        <v>11900</v>
      </c>
      <c r="L255" s="604">
        <v>0</v>
      </c>
      <c r="M255" s="603">
        <v>0</v>
      </c>
      <c r="N255" s="605">
        <f t="shared" si="70"/>
        <v>100</v>
      </c>
      <c r="O255" s="603">
        <f t="shared" si="72"/>
        <v>11900</v>
      </c>
      <c r="P255" s="699"/>
    </row>
    <row r="256" spans="1:16" s="651" customFormat="1" ht="22.5">
      <c r="A256" s="55"/>
      <c r="B256" s="30" t="s">
        <v>326</v>
      </c>
      <c r="C256" s="610">
        <v>907</v>
      </c>
      <c r="D256" s="595" t="s">
        <v>82</v>
      </c>
      <c r="E256" s="595" t="s">
        <v>21</v>
      </c>
      <c r="F256" s="595" t="s">
        <v>327</v>
      </c>
      <c r="G256" s="595" t="s">
        <v>142</v>
      </c>
      <c r="H256" s="512">
        <v>1200000</v>
      </c>
      <c r="I256" s="513">
        <v>1200000</v>
      </c>
      <c r="J256" s="514">
        <v>0</v>
      </c>
      <c r="K256" s="514">
        <v>170050</v>
      </c>
      <c r="L256" s="515">
        <v>34450</v>
      </c>
      <c r="M256" s="514">
        <v>34450</v>
      </c>
      <c r="N256" s="516">
        <f t="shared" si="70"/>
        <v>14.170833333333333</v>
      </c>
      <c r="O256" s="514">
        <f t="shared" si="72"/>
        <v>135600</v>
      </c>
      <c r="P256" s="704" t="s">
        <v>302</v>
      </c>
    </row>
    <row r="257" spans="1:16" s="651" customFormat="1" ht="22.5">
      <c r="A257" s="55"/>
      <c r="B257" s="30" t="s">
        <v>328</v>
      </c>
      <c r="C257" s="594" t="s">
        <v>314</v>
      </c>
      <c r="D257" s="595" t="s">
        <v>82</v>
      </c>
      <c r="E257" s="595" t="s">
        <v>21</v>
      </c>
      <c r="F257" s="595" t="s">
        <v>329</v>
      </c>
      <c r="G257" s="595" t="s">
        <v>245</v>
      </c>
      <c r="H257" s="512">
        <v>4934000</v>
      </c>
      <c r="I257" s="513">
        <v>4934000</v>
      </c>
      <c r="J257" s="514">
        <v>1439759.41</v>
      </c>
      <c r="K257" s="514">
        <v>3152117.59</v>
      </c>
      <c r="L257" s="515">
        <v>2915335.13</v>
      </c>
      <c r="M257" s="514">
        <v>2915335.13</v>
      </c>
      <c r="N257" s="516">
        <f t="shared" si="70"/>
        <v>93.06601134981759</v>
      </c>
      <c r="O257" s="514">
        <f t="shared" si="72"/>
        <v>1676541.87</v>
      </c>
      <c r="P257" s="704"/>
    </row>
    <row r="258" spans="1:16" s="651" customFormat="1" ht="22.5">
      <c r="A258" s="55"/>
      <c r="B258" s="30" t="s">
        <v>316</v>
      </c>
      <c r="C258" s="610">
        <v>907</v>
      </c>
      <c r="D258" s="595" t="s">
        <v>82</v>
      </c>
      <c r="E258" s="595" t="s">
        <v>21</v>
      </c>
      <c r="F258" s="595" t="s">
        <v>330</v>
      </c>
      <c r="G258" s="595" t="s">
        <v>142</v>
      </c>
      <c r="H258" s="512">
        <v>47700</v>
      </c>
      <c r="I258" s="513">
        <v>47700</v>
      </c>
      <c r="J258" s="514">
        <v>0</v>
      </c>
      <c r="K258" s="514">
        <v>0</v>
      </c>
      <c r="L258" s="515">
        <v>0</v>
      </c>
      <c r="M258" s="514">
        <v>0</v>
      </c>
      <c r="N258" s="516">
        <f t="shared" si="70"/>
        <v>0</v>
      </c>
      <c r="O258" s="514">
        <f t="shared" si="72"/>
        <v>0</v>
      </c>
      <c r="P258" s="699" t="s">
        <v>318</v>
      </c>
    </row>
    <row r="259" spans="1:16" s="651" customFormat="1" ht="22.5">
      <c r="A259" s="55"/>
      <c r="B259" s="30" t="s">
        <v>331</v>
      </c>
      <c r="C259" s="642">
        <v>907</v>
      </c>
      <c r="D259" s="644" t="s">
        <v>82</v>
      </c>
      <c r="E259" s="644" t="s">
        <v>21</v>
      </c>
      <c r="F259" s="644" t="s">
        <v>332</v>
      </c>
      <c r="G259" s="644" t="s">
        <v>23</v>
      </c>
      <c r="H259" s="705">
        <f aca="true" t="shared" si="74" ref="H259:M259">SUM(H260:H267)</f>
        <v>16483600</v>
      </c>
      <c r="I259" s="706">
        <f t="shared" si="74"/>
        <v>16483600</v>
      </c>
      <c r="J259" s="707">
        <f t="shared" si="74"/>
        <v>6445387.74</v>
      </c>
      <c r="K259" s="707">
        <f t="shared" si="74"/>
        <v>8742083.54</v>
      </c>
      <c r="L259" s="708">
        <f t="shared" si="74"/>
        <v>8955237.91</v>
      </c>
      <c r="M259" s="707">
        <f t="shared" si="74"/>
        <v>8955237.91</v>
      </c>
      <c r="N259" s="516">
        <f t="shared" si="70"/>
        <v>92.13685893858138</v>
      </c>
      <c r="O259" s="707">
        <f>SUM(O260:O267)</f>
        <v>6232233.369999998</v>
      </c>
      <c r="P259" s="704"/>
    </row>
    <row r="260" spans="1:16" s="651" customFormat="1" ht="22.5">
      <c r="A260" s="55"/>
      <c r="B260" s="30" t="s">
        <v>321</v>
      </c>
      <c r="C260" s="610">
        <v>907</v>
      </c>
      <c r="D260" s="595" t="s">
        <v>82</v>
      </c>
      <c r="E260" s="595" t="s">
        <v>21</v>
      </c>
      <c r="F260" s="595" t="s">
        <v>333</v>
      </c>
      <c r="G260" s="595" t="s">
        <v>142</v>
      </c>
      <c r="H260" s="512">
        <v>150000</v>
      </c>
      <c r="I260" s="513">
        <v>150000</v>
      </c>
      <c r="J260" s="514">
        <v>420</v>
      </c>
      <c r="K260" s="514">
        <v>149580</v>
      </c>
      <c r="L260" s="515">
        <v>35000</v>
      </c>
      <c r="M260" s="514">
        <v>35000</v>
      </c>
      <c r="N260" s="516">
        <f t="shared" si="70"/>
        <v>100</v>
      </c>
      <c r="O260" s="514">
        <f t="shared" si="72"/>
        <v>115000</v>
      </c>
      <c r="P260" s="704"/>
    </row>
    <row r="261" spans="1:16" s="651" customFormat="1" ht="11.25">
      <c r="A261" s="55"/>
      <c r="B261" s="30" t="s">
        <v>248</v>
      </c>
      <c r="C261" s="599">
        <v>907</v>
      </c>
      <c r="D261" s="702" t="s">
        <v>82</v>
      </c>
      <c r="E261" s="702" t="s">
        <v>21</v>
      </c>
      <c r="F261" s="702" t="s">
        <v>334</v>
      </c>
      <c r="G261" s="702" t="s">
        <v>142</v>
      </c>
      <c r="H261" s="601">
        <v>163600</v>
      </c>
      <c r="I261" s="703">
        <v>163600</v>
      </c>
      <c r="J261" s="603">
        <v>98944.63</v>
      </c>
      <c r="K261" s="603">
        <v>0</v>
      </c>
      <c r="L261" s="604">
        <v>0</v>
      </c>
      <c r="M261" s="603">
        <v>0</v>
      </c>
      <c r="N261" s="605">
        <f t="shared" si="70"/>
        <v>60.479602689486555</v>
      </c>
      <c r="O261" s="603">
        <f t="shared" si="72"/>
        <v>98944.63</v>
      </c>
      <c r="P261" s="699"/>
    </row>
    <row r="262" spans="1:16" s="651" customFormat="1" ht="11.25">
      <c r="A262" s="55"/>
      <c r="B262" s="30" t="s">
        <v>251</v>
      </c>
      <c r="C262" s="599">
        <v>907</v>
      </c>
      <c r="D262" s="702" t="s">
        <v>82</v>
      </c>
      <c r="E262" s="702" t="s">
        <v>21</v>
      </c>
      <c r="F262" s="702" t="s">
        <v>335</v>
      </c>
      <c r="G262" s="702" t="s">
        <v>142</v>
      </c>
      <c r="H262" s="601">
        <v>321000</v>
      </c>
      <c r="I262" s="703">
        <v>321000</v>
      </c>
      <c r="J262" s="603">
        <v>249047</v>
      </c>
      <c r="K262" s="603">
        <v>0</v>
      </c>
      <c r="L262" s="604">
        <v>249047</v>
      </c>
      <c r="M262" s="603">
        <v>249047</v>
      </c>
      <c r="N262" s="605">
        <f t="shared" si="70"/>
        <v>77.58473520249221</v>
      </c>
      <c r="O262" s="603">
        <f t="shared" si="72"/>
        <v>0</v>
      </c>
      <c r="P262" s="699"/>
    </row>
    <row r="263" spans="1:16" s="651" customFormat="1" ht="22.5">
      <c r="A263" s="55"/>
      <c r="B263" s="30" t="s">
        <v>336</v>
      </c>
      <c r="C263" s="610">
        <v>907</v>
      </c>
      <c r="D263" s="595" t="s">
        <v>82</v>
      </c>
      <c r="E263" s="595" t="s">
        <v>21</v>
      </c>
      <c r="F263" s="595" t="s">
        <v>337</v>
      </c>
      <c r="G263" s="595" t="s">
        <v>142</v>
      </c>
      <c r="H263" s="512">
        <v>110000</v>
      </c>
      <c r="I263" s="513">
        <v>110000</v>
      </c>
      <c r="J263" s="514">
        <v>75000</v>
      </c>
      <c r="K263" s="514">
        <v>0</v>
      </c>
      <c r="L263" s="515">
        <v>0</v>
      </c>
      <c r="M263" s="514">
        <v>0</v>
      </c>
      <c r="N263" s="516">
        <f t="shared" si="70"/>
        <v>68.18181818181817</v>
      </c>
      <c r="O263" s="514">
        <f t="shared" si="72"/>
        <v>75000</v>
      </c>
      <c r="P263" s="704"/>
    </row>
    <row r="264" spans="1:16" s="651" customFormat="1" ht="11.25">
      <c r="A264" s="55"/>
      <c r="B264" s="30" t="s">
        <v>266</v>
      </c>
      <c r="C264" s="599">
        <v>907</v>
      </c>
      <c r="D264" s="702" t="s">
        <v>82</v>
      </c>
      <c r="E264" s="702" t="s">
        <v>21</v>
      </c>
      <c r="F264" s="702" t="s">
        <v>338</v>
      </c>
      <c r="G264" s="702" t="s">
        <v>142</v>
      </c>
      <c r="H264" s="601">
        <v>20000</v>
      </c>
      <c r="I264" s="703">
        <v>20000</v>
      </c>
      <c r="J264" s="603">
        <v>0</v>
      </c>
      <c r="K264" s="603">
        <v>20000</v>
      </c>
      <c r="L264" s="604">
        <v>0</v>
      </c>
      <c r="M264" s="603">
        <v>0</v>
      </c>
      <c r="N264" s="605">
        <f t="shared" si="70"/>
        <v>100</v>
      </c>
      <c r="O264" s="603">
        <f t="shared" si="72"/>
        <v>20000</v>
      </c>
      <c r="P264" s="699"/>
    </row>
    <row r="265" spans="1:16" s="651" customFormat="1" ht="11.25">
      <c r="A265" s="55"/>
      <c r="B265" s="30" t="s">
        <v>339</v>
      </c>
      <c r="C265" s="710" t="s">
        <v>314</v>
      </c>
      <c r="D265" s="702" t="s">
        <v>82</v>
      </c>
      <c r="E265" s="702" t="s">
        <v>21</v>
      </c>
      <c r="F265" s="702" t="s">
        <v>340</v>
      </c>
      <c r="G265" s="702" t="s">
        <v>245</v>
      </c>
      <c r="H265" s="601">
        <v>15660000</v>
      </c>
      <c r="I265" s="703">
        <v>15660000</v>
      </c>
      <c r="J265" s="603">
        <v>6021976.11</v>
      </c>
      <c r="K265" s="603">
        <v>8572503.54</v>
      </c>
      <c r="L265" s="604">
        <v>8671190.91</v>
      </c>
      <c r="M265" s="603">
        <v>8671190.91</v>
      </c>
      <c r="N265" s="605">
        <f t="shared" si="70"/>
        <v>93.19591091954022</v>
      </c>
      <c r="O265" s="603">
        <f t="shared" si="72"/>
        <v>5923288.739999998</v>
      </c>
      <c r="P265" s="699"/>
    </row>
    <row r="266" spans="1:16" s="651" customFormat="1" ht="15.75" customHeight="1">
      <c r="A266" s="55"/>
      <c r="B266" s="711" t="s">
        <v>341</v>
      </c>
      <c r="C266" s="461" t="s">
        <v>314</v>
      </c>
      <c r="D266" s="712" t="s">
        <v>82</v>
      </c>
      <c r="E266" s="712" t="s">
        <v>21</v>
      </c>
      <c r="F266" s="712" t="s">
        <v>342</v>
      </c>
      <c r="G266" s="712" t="s">
        <v>245</v>
      </c>
      <c r="H266" s="625">
        <v>9000</v>
      </c>
      <c r="I266" s="626">
        <v>9000</v>
      </c>
      <c r="J266" s="626">
        <v>0</v>
      </c>
      <c r="K266" s="626">
        <v>0</v>
      </c>
      <c r="L266" s="627">
        <v>0</v>
      </c>
      <c r="M266" s="626">
        <v>0</v>
      </c>
      <c r="N266" s="713">
        <f t="shared" si="70"/>
        <v>0</v>
      </c>
      <c r="O266" s="714">
        <f t="shared" si="72"/>
        <v>0</v>
      </c>
      <c r="P266" s="715" t="s">
        <v>343</v>
      </c>
    </row>
    <row r="267" spans="1:16" s="651" customFormat="1" ht="30">
      <c r="A267" s="55"/>
      <c r="B267" s="30" t="s">
        <v>316</v>
      </c>
      <c r="C267" s="610">
        <v>907</v>
      </c>
      <c r="D267" s="595" t="s">
        <v>82</v>
      </c>
      <c r="E267" s="595" t="s">
        <v>21</v>
      </c>
      <c r="F267" s="595" t="s">
        <v>344</v>
      </c>
      <c r="G267" s="595" t="s">
        <v>142</v>
      </c>
      <c r="H267" s="512">
        <v>50000</v>
      </c>
      <c r="I267" s="513">
        <v>50000</v>
      </c>
      <c r="J267" s="514">
        <v>0</v>
      </c>
      <c r="K267" s="514">
        <v>0</v>
      </c>
      <c r="L267" s="515">
        <v>0</v>
      </c>
      <c r="M267" s="514">
        <v>0</v>
      </c>
      <c r="N267" s="516">
        <f t="shared" si="70"/>
        <v>0</v>
      </c>
      <c r="O267" s="514">
        <f t="shared" si="72"/>
        <v>0</v>
      </c>
      <c r="P267" s="699" t="s">
        <v>43</v>
      </c>
    </row>
    <row r="268" spans="1:16" s="651" customFormat="1" ht="15" customHeight="1">
      <c r="A268" s="55"/>
      <c r="B268" s="536"/>
      <c r="C268" s="190" t="s">
        <v>345</v>
      </c>
      <c r="D268" s="253"/>
      <c r="E268" s="253"/>
      <c r="F268" s="253"/>
      <c r="G268" s="253"/>
      <c r="H268" s="253"/>
      <c r="I268" s="253"/>
      <c r="J268" s="253"/>
      <c r="K268" s="253"/>
      <c r="L268" s="253"/>
      <c r="M268" s="253"/>
      <c r="N268" s="253"/>
      <c r="O268" s="253"/>
      <c r="P268" s="254"/>
    </row>
    <row r="269" spans="1:16" s="651" customFormat="1" ht="11.25">
      <c r="A269" s="55"/>
      <c r="B269" s="193" t="s">
        <v>76</v>
      </c>
      <c r="C269" s="614">
        <v>907</v>
      </c>
      <c r="D269" s="587" t="s">
        <v>31</v>
      </c>
      <c r="E269" s="587" t="s">
        <v>31</v>
      </c>
      <c r="F269" s="587" t="s">
        <v>346</v>
      </c>
      <c r="G269" s="587" t="s">
        <v>23</v>
      </c>
      <c r="H269" s="616">
        <f aca="true" t="shared" si="75" ref="H269:M269">SUM(H270:H274)</f>
        <v>48630600</v>
      </c>
      <c r="I269" s="700">
        <f t="shared" si="75"/>
        <v>48630600</v>
      </c>
      <c r="J269" s="617">
        <f t="shared" si="75"/>
        <v>14194747.110000001</v>
      </c>
      <c r="K269" s="617">
        <f t="shared" si="75"/>
        <v>29811904.81</v>
      </c>
      <c r="L269" s="618">
        <f t="shared" si="75"/>
        <v>30088312.62</v>
      </c>
      <c r="M269" s="617">
        <f t="shared" si="75"/>
        <v>30088312.62</v>
      </c>
      <c r="N269" s="605">
        <f aca="true" t="shared" si="76" ref="N269:N274">(J269+K269)/I269*100</f>
        <v>90.49169025263929</v>
      </c>
      <c r="O269" s="617">
        <f>SUM(O270:O274)</f>
        <v>13918339.299999997</v>
      </c>
      <c r="P269" s="716"/>
    </row>
    <row r="270" spans="1:16" s="651" customFormat="1" ht="11.25">
      <c r="A270" s="55"/>
      <c r="B270" s="30" t="s">
        <v>248</v>
      </c>
      <c r="C270" s="599">
        <v>907</v>
      </c>
      <c r="D270" s="702" t="s">
        <v>61</v>
      </c>
      <c r="E270" s="702" t="s">
        <v>105</v>
      </c>
      <c r="F270" s="702" t="s">
        <v>347</v>
      </c>
      <c r="G270" s="702" t="s">
        <v>142</v>
      </c>
      <c r="H270" s="601">
        <v>298000</v>
      </c>
      <c r="I270" s="703">
        <v>298000</v>
      </c>
      <c r="J270" s="603">
        <v>4898</v>
      </c>
      <c r="K270" s="603">
        <v>29140</v>
      </c>
      <c r="L270" s="604">
        <v>4898</v>
      </c>
      <c r="M270" s="603">
        <v>4898</v>
      </c>
      <c r="N270" s="605">
        <f t="shared" si="76"/>
        <v>11.422147651006712</v>
      </c>
      <c r="O270" s="603">
        <f>J270+K270-M270</f>
        <v>29140</v>
      </c>
      <c r="P270" s="699" t="s">
        <v>143</v>
      </c>
    </row>
    <row r="271" spans="1:16" s="651" customFormat="1" ht="11.25">
      <c r="A271" s="55"/>
      <c r="B271" s="30" t="s">
        <v>251</v>
      </c>
      <c r="C271" s="599">
        <v>907</v>
      </c>
      <c r="D271" s="702" t="s">
        <v>61</v>
      </c>
      <c r="E271" s="702" t="s">
        <v>105</v>
      </c>
      <c r="F271" s="702" t="s">
        <v>348</v>
      </c>
      <c r="G271" s="702" t="s">
        <v>142</v>
      </c>
      <c r="H271" s="601">
        <v>551000</v>
      </c>
      <c r="I271" s="703">
        <v>551000</v>
      </c>
      <c r="J271" s="603">
        <v>550431.8</v>
      </c>
      <c r="K271" s="603">
        <v>0</v>
      </c>
      <c r="L271" s="604">
        <v>0</v>
      </c>
      <c r="M271" s="603">
        <v>0</v>
      </c>
      <c r="N271" s="605">
        <f t="shared" si="76"/>
        <v>99.89687840290382</v>
      </c>
      <c r="O271" s="603">
        <f>J271+K271-M271</f>
        <v>550431.8</v>
      </c>
      <c r="P271" s="699"/>
    </row>
    <row r="272" spans="1:16" s="651" customFormat="1" ht="11.25">
      <c r="A272" s="55"/>
      <c r="B272" s="30" t="s">
        <v>266</v>
      </c>
      <c r="C272" s="599">
        <v>907</v>
      </c>
      <c r="D272" s="702" t="s">
        <v>61</v>
      </c>
      <c r="E272" s="702" t="s">
        <v>105</v>
      </c>
      <c r="F272" s="702" t="s">
        <v>349</v>
      </c>
      <c r="G272" s="702" t="s">
        <v>142</v>
      </c>
      <c r="H272" s="601">
        <v>8000</v>
      </c>
      <c r="I272" s="703">
        <v>8000</v>
      </c>
      <c r="J272" s="603">
        <v>0</v>
      </c>
      <c r="K272" s="603">
        <v>8000</v>
      </c>
      <c r="L272" s="604">
        <v>0</v>
      </c>
      <c r="M272" s="603">
        <v>0</v>
      </c>
      <c r="N272" s="605">
        <f t="shared" si="76"/>
        <v>100</v>
      </c>
      <c r="O272" s="603">
        <f>J272+K272-M272</f>
        <v>8000</v>
      </c>
      <c r="P272" s="699"/>
    </row>
    <row r="273" spans="1:16" s="651" customFormat="1" ht="22.5">
      <c r="A273" s="55"/>
      <c r="B273" s="30" t="s">
        <v>350</v>
      </c>
      <c r="C273" s="710" t="s">
        <v>314</v>
      </c>
      <c r="D273" s="702" t="s">
        <v>61</v>
      </c>
      <c r="E273" s="702" t="s">
        <v>105</v>
      </c>
      <c r="F273" s="717" t="s">
        <v>351</v>
      </c>
      <c r="G273" s="702" t="s">
        <v>245</v>
      </c>
      <c r="H273" s="601">
        <v>47723600</v>
      </c>
      <c r="I273" s="703">
        <v>47723600</v>
      </c>
      <c r="J273" s="603">
        <v>13639417.31</v>
      </c>
      <c r="K273" s="603">
        <v>29774764.81</v>
      </c>
      <c r="L273" s="604">
        <v>30083414.62</v>
      </c>
      <c r="M273" s="603">
        <v>30083414.62</v>
      </c>
      <c r="N273" s="605">
        <f t="shared" si="76"/>
        <v>90.97004861326471</v>
      </c>
      <c r="O273" s="603">
        <f>J273+K273-M273</f>
        <v>13330767.499999996</v>
      </c>
      <c r="P273" s="699"/>
    </row>
    <row r="274" spans="1:16" s="651" customFormat="1" ht="22.5">
      <c r="A274" s="55"/>
      <c r="B274" s="30" t="s">
        <v>316</v>
      </c>
      <c r="C274" s="610">
        <v>907</v>
      </c>
      <c r="D274" s="595" t="s">
        <v>61</v>
      </c>
      <c r="E274" s="595" t="s">
        <v>105</v>
      </c>
      <c r="F274" s="595" t="s">
        <v>352</v>
      </c>
      <c r="G274" s="595" t="s">
        <v>142</v>
      </c>
      <c r="H274" s="512">
        <v>50000</v>
      </c>
      <c r="I274" s="513">
        <v>50000</v>
      </c>
      <c r="J274" s="514">
        <v>0</v>
      </c>
      <c r="K274" s="514">
        <v>0</v>
      </c>
      <c r="L274" s="515">
        <v>0</v>
      </c>
      <c r="M274" s="514">
        <v>0</v>
      </c>
      <c r="N274" s="516">
        <f t="shared" si="76"/>
        <v>0</v>
      </c>
      <c r="O274" s="514">
        <f>J274+K274-M274</f>
        <v>0</v>
      </c>
      <c r="P274" s="699" t="s">
        <v>318</v>
      </c>
    </row>
    <row r="275" spans="1:16" s="651" customFormat="1" ht="15.75" customHeight="1">
      <c r="A275" s="55"/>
      <c r="B275" s="189"/>
      <c r="C275" s="718" t="s">
        <v>353</v>
      </c>
      <c r="D275" s="719"/>
      <c r="E275" s="719"/>
      <c r="F275" s="719"/>
      <c r="G275" s="719"/>
      <c r="H275" s="719"/>
      <c r="I275" s="719"/>
      <c r="J275" s="719"/>
      <c r="K275" s="719"/>
      <c r="L275" s="719"/>
      <c r="M275" s="719"/>
      <c r="N275" s="719"/>
      <c r="O275" s="719"/>
      <c r="P275" s="720"/>
    </row>
    <row r="276" spans="1:16" s="651" customFormat="1" ht="22.5">
      <c r="A276" s="55"/>
      <c r="B276" s="30" t="s">
        <v>354</v>
      </c>
      <c r="C276" s="594" t="s">
        <v>314</v>
      </c>
      <c r="D276" s="595" t="s">
        <v>82</v>
      </c>
      <c r="E276" s="595" t="s">
        <v>81</v>
      </c>
      <c r="F276" s="595" t="s">
        <v>355</v>
      </c>
      <c r="G276" s="721" t="s">
        <v>23</v>
      </c>
      <c r="H276" s="512">
        <v>3484900</v>
      </c>
      <c r="I276" s="513">
        <v>3484900</v>
      </c>
      <c r="J276" s="514">
        <v>764490.82</v>
      </c>
      <c r="K276" s="514">
        <v>1814388.56</v>
      </c>
      <c r="L276" s="515">
        <v>1639886.76</v>
      </c>
      <c r="M276" s="514">
        <v>1639886.76</v>
      </c>
      <c r="N276" s="516">
        <f>(J276+K276)/I276*100</f>
        <v>74.00153175126975</v>
      </c>
      <c r="O276" s="514">
        <f>J276+K276-M276</f>
        <v>938992.6199999999</v>
      </c>
      <c r="P276" s="704">
        <f>L276-M276</f>
        <v>0</v>
      </c>
    </row>
    <row r="277" spans="1:16" s="651" customFormat="1" ht="24" customHeight="1">
      <c r="A277" s="55"/>
      <c r="B277" s="536"/>
      <c r="C277" s="457" t="s">
        <v>356</v>
      </c>
      <c r="D277" s="458"/>
      <c r="E277" s="458"/>
      <c r="F277" s="458"/>
      <c r="G277" s="458"/>
      <c r="H277" s="458"/>
      <c r="I277" s="458"/>
      <c r="J277" s="458"/>
      <c r="K277" s="458"/>
      <c r="L277" s="458"/>
      <c r="M277" s="458"/>
      <c r="N277" s="458"/>
      <c r="O277" s="458"/>
      <c r="P277" s="459"/>
    </row>
    <row r="278" spans="1:16" s="651" customFormat="1" ht="12">
      <c r="A278" s="55"/>
      <c r="B278" s="171" t="s">
        <v>357</v>
      </c>
      <c r="C278" s="455" t="s">
        <v>314</v>
      </c>
      <c r="D278" s="446" t="s">
        <v>82</v>
      </c>
      <c r="E278" s="446" t="s">
        <v>81</v>
      </c>
      <c r="F278" s="446" t="s">
        <v>358</v>
      </c>
      <c r="G278" s="446" t="s">
        <v>23</v>
      </c>
      <c r="H278" s="448">
        <f aca="true" t="shared" si="77" ref="H278:M278">H279+H280</f>
        <v>2315000</v>
      </c>
      <c r="I278" s="449">
        <f t="shared" si="77"/>
        <v>2315000</v>
      </c>
      <c r="J278" s="450">
        <f t="shared" si="77"/>
        <v>915480.38</v>
      </c>
      <c r="K278" s="450">
        <f t="shared" si="77"/>
        <v>1165088.72</v>
      </c>
      <c r="L278" s="722">
        <f t="shared" si="77"/>
        <v>796436.8</v>
      </c>
      <c r="M278" s="450">
        <f t="shared" si="77"/>
        <v>796436.8</v>
      </c>
      <c r="N278" s="527">
        <f>(J278+K278)/I278*100</f>
        <v>89.87339524838013</v>
      </c>
      <c r="O278" s="603">
        <f>J278+K278-M278</f>
        <v>1284132.3</v>
      </c>
      <c r="P278" s="704"/>
    </row>
    <row r="279" spans="1:16" s="651" customFormat="1" ht="12">
      <c r="A279" s="55"/>
      <c r="B279" s="264"/>
      <c r="C279" s="455" t="s">
        <v>314</v>
      </c>
      <c r="D279" s="446" t="s">
        <v>82</v>
      </c>
      <c r="E279" s="446" t="s">
        <v>81</v>
      </c>
      <c r="F279" s="446" t="s">
        <v>358</v>
      </c>
      <c r="G279" s="446" t="s">
        <v>42</v>
      </c>
      <c r="H279" s="448">
        <v>2295000</v>
      </c>
      <c r="I279" s="449">
        <v>2295000</v>
      </c>
      <c r="J279" s="450">
        <v>895480.38</v>
      </c>
      <c r="K279" s="450">
        <v>1165088.72</v>
      </c>
      <c r="L279" s="451">
        <v>796436.8</v>
      </c>
      <c r="M279" s="450">
        <v>796436.8</v>
      </c>
      <c r="N279" s="527">
        <f>(J279+K279)/I279*100</f>
        <v>89.78514596949891</v>
      </c>
      <c r="O279" s="603">
        <f>J279+K279-M279</f>
        <v>1264132.3</v>
      </c>
      <c r="P279" s="704"/>
    </row>
    <row r="280" spans="1:16" s="651" customFormat="1" ht="12">
      <c r="A280" s="55"/>
      <c r="B280" s="269"/>
      <c r="C280" s="67">
        <v>907</v>
      </c>
      <c r="D280" s="68" t="s">
        <v>82</v>
      </c>
      <c r="E280" s="68" t="s">
        <v>81</v>
      </c>
      <c r="F280" s="68" t="s">
        <v>358</v>
      </c>
      <c r="G280" s="68" t="s">
        <v>359</v>
      </c>
      <c r="H280" s="69">
        <v>20000</v>
      </c>
      <c r="I280" s="70">
        <v>20000</v>
      </c>
      <c r="J280" s="37">
        <v>20000</v>
      </c>
      <c r="K280" s="37">
        <v>0</v>
      </c>
      <c r="L280" s="71">
        <v>0</v>
      </c>
      <c r="M280" s="37">
        <v>0</v>
      </c>
      <c r="N280" s="527">
        <f>(J280+K280)/I280*100</f>
        <v>100</v>
      </c>
      <c r="O280" s="603">
        <f>J280+K280-M280</f>
        <v>20000</v>
      </c>
      <c r="P280" s="186"/>
    </row>
    <row r="281" spans="1:16" s="651" customFormat="1" ht="12" customHeight="1">
      <c r="A281" s="55"/>
      <c r="B281" s="723"/>
      <c r="C281" s="190" t="s">
        <v>360</v>
      </c>
      <c r="D281" s="253"/>
      <c r="E281" s="253"/>
      <c r="F281" s="253"/>
      <c r="G281" s="253"/>
      <c r="H281" s="253"/>
      <c r="I281" s="253"/>
      <c r="J281" s="253"/>
      <c r="K281" s="253"/>
      <c r="L281" s="253"/>
      <c r="M281" s="253"/>
      <c r="N281" s="253"/>
      <c r="O281" s="253"/>
      <c r="P281" s="254"/>
    </row>
    <row r="282" spans="1:16" s="651" customFormat="1" ht="22.5">
      <c r="A282" s="55"/>
      <c r="B282" s="30" t="s">
        <v>361</v>
      </c>
      <c r="C282" s="455" t="s">
        <v>314</v>
      </c>
      <c r="D282" s="446" t="s">
        <v>174</v>
      </c>
      <c r="E282" s="446" t="s">
        <v>105</v>
      </c>
      <c r="F282" s="446" t="s">
        <v>362</v>
      </c>
      <c r="G282" s="446" t="s">
        <v>271</v>
      </c>
      <c r="H282" s="448">
        <v>6264600</v>
      </c>
      <c r="I282" s="449">
        <v>6264600</v>
      </c>
      <c r="J282" s="450">
        <v>0</v>
      </c>
      <c r="K282" s="450">
        <v>5489326.51</v>
      </c>
      <c r="L282" s="451">
        <v>3586219.9</v>
      </c>
      <c r="M282" s="450">
        <v>3586219.9</v>
      </c>
      <c r="N282" s="527">
        <f>(J282+K282)/I282*100</f>
        <v>87.62453325032723</v>
      </c>
      <c r="O282" s="450">
        <f>J282+K282-M282</f>
        <v>1903106.6099999999</v>
      </c>
      <c r="P282" s="704">
        <f>L282-M282</f>
        <v>0</v>
      </c>
    </row>
    <row r="283" spans="1:16" s="651" customFormat="1" ht="12">
      <c r="A283" s="55"/>
      <c r="B283" s="724" t="s">
        <v>363</v>
      </c>
      <c r="C283" s="725" t="s">
        <v>314</v>
      </c>
      <c r="D283" s="726" t="s">
        <v>174</v>
      </c>
      <c r="E283" s="726" t="s">
        <v>105</v>
      </c>
      <c r="F283" s="726" t="s">
        <v>364</v>
      </c>
      <c r="G283" s="726" t="s">
        <v>274</v>
      </c>
      <c r="H283" s="727">
        <v>704000</v>
      </c>
      <c r="I283" s="728">
        <v>704000</v>
      </c>
      <c r="J283" s="729">
        <v>704000</v>
      </c>
      <c r="K283" s="729">
        <v>0</v>
      </c>
      <c r="L283" s="730">
        <v>200000</v>
      </c>
      <c r="M283" s="729">
        <v>200000</v>
      </c>
      <c r="N283" s="527">
        <f>(J283+K283)/I283*100</f>
        <v>100</v>
      </c>
      <c r="O283" s="729">
        <f>J283+K283-M283</f>
        <v>504000</v>
      </c>
      <c r="P283" s="731"/>
    </row>
    <row r="284" spans="1:16" s="651" customFormat="1" ht="12" thickBot="1">
      <c r="A284" s="101"/>
      <c r="B284" s="732"/>
      <c r="C284" s="103"/>
      <c r="D284" s="104"/>
      <c r="E284" s="104"/>
      <c r="F284" s="104"/>
      <c r="G284" s="104"/>
      <c r="H284" s="151"/>
      <c r="I284" s="152"/>
      <c r="J284" s="107"/>
      <c r="K284" s="107"/>
      <c r="L284" s="153"/>
      <c r="M284" s="107"/>
      <c r="N284" s="149"/>
      <c r="O284" s="107"/>
      <c r="P284" s="733"/>
    </row>
    <row r="285" spans="1:16" s="651" customFormat="1" ht="15.75" customHeight="1" thickBot="1">
      <c r="A285" s="51">
        <v>15</v>
      </c>
      <c r="B285" s="734" t="s">
        <v>365</v>
      </c>
      <c r="C285" s="640"/>
      <c r="D285" s="640"/>
      <c r="E285" s="640"/>
      <c r="F285" s="640"/>
      <c r="G285" s="640"/>
      <c r="H285" s="640"/>
      <c r="I285" s="640"/>
      <c r="J285" s="640"/>
      <c r="K285" s="640"/>
      <c r="L285" s="640"/>
      <c r="M285" s="640"/>
      <c r="N285" s="640"/>
      <c r="O285" s="640"/>
      <c r="P285" s="641"/>
    </row>
    <row r="286" spans="1:16" s="651" customFormat="1" ht="23.25" thickBot="1">
      <c r="A286" s="735"/>
      <c r="B286" s="736" t="s">
        <v>366</v>
      </c>
      <c r="C286" s="455" t="s">
        <v>78</v>
      </c>
      <c r="D286" s="446" t="s">
        <v>62</v>
      </c>
      <c r="E286" s="446" t="s">
        <v>39</v>
      </c>
      <c r="F286" s="446" t="s">
        <v>367</v>
      </c>
      <c r="G286" s="446" t="s">
        <v>42</v>
      </c>
      <c r="H286" s="448">
        <v>100000</v>
      </c>
      <c r="I286" s="449">
        <v>115000</v>
      </c>
      <c r="J286" s="450">
        <v>15000</v>
      </c>
      <c r="K286" s="450">
        <v>0</v>
      </c>
      <c r="L286" s="451">
        <v>0</v>
      </c>
      <c r="M286" s="450">
        <v>0</v>
      </c>
      <c r="N286" s="527">
        <f>(J286+K286)/I286*100</f>
        <v>13.043478260869565</v>
      </c>
      <c r="O286" s="450">
        <f>J286+K286-M286</f>
        <v>15000</v>
      </c>
      <c r="P286" s="80" t="s">
        <v>368</v>
      </c>
    </row>
    <row r="287" spans="1:16" s="738" customFormat="1" ht="22.5" customHeight="1" thickBot="1">
      <c r="A287" s="737">
        <v>16</v>
      </c>
      <c r="B287" s="734" t="s">
        <v>369</v>
      </c>
      <c r="C287" s="640"/>
      <c r="D287" s="640"/>
      <c r="E287" s="640"/>
      <c r="F287" s="640"/>
      <c r="G287" s="640"/>
      <c r="H287" s="640"/>
      <c r="I287" s="640"/>
      <c r="J287" s="640"/>
      <c r="K287" s="640"/>
      <c r="L287" s="640"/>
      <c r="M287" s="640"/>
      <c r="N287" s="640"/>
      <c r="O287" s="640"/>
      <c r="P287" s="641"/>
    </row>
    <row r="288" spans="1:16" s="738" customFormat="1" ht="17.25" customHeight="1">
      <c r="A288" s="739"/>
      <c r="B288" s="740" t="s">
        <v>19</v>
      </c>
      <c r="C288" s="741" t="s">
        <v>23</v>
      </c>
      <c r="D288" s="742" t="s">
        <v>31</v>
      </c>
      <c r="E288" s="742" t="s">
        <v>23</v>
      </c>
      <c r="F288" s="743" t="s">
        <v>370</v>
      </c>
      <c r="G288" s="744" t="s">
        <v>23</v>
      </c>
      <c r="H288" s="745">
        <f aca="true" t="shared" si="78" ref="H288:M288">H289+H290</f>
        <v>8204741</v>
      </c>
      <c r="I288" s="746">
        <f t="shared" si="78"/>
        <v>8204741</v>
      </c>
      <c r="J288" s="745">
        <f t="shared" si="78"/>
        <v>2067832.24</v>
      </c>
      <c r="K288" s="745">
        <f t="shared" si="78"/>
        <v>4655166.41</v>
      </c>
      <c r="L288" s="747">
        <f t="shared" si="78"/>
        <v>3710556.8000000003</v>
      </c>
      <c r="M288" s="745">
        <f t="shared" si="78"/>
        <v>3710556.8000000003</v>
      </c>
      <c r="N288" s="527">
        <f>(J288+K288)/I288*100</f>
        <v>81.94041286617092</v>
      </c>
      <c r="O288" s="450">
        <f>J288+K288-M288</f>
        <v>3012441.85</v>
      </c>
      <c r="P288" s="748"/>
    </row>
    <row r="289" spans="1:16" s="738" customFormat="1" ht="14.25" customHeight="1">
      <c r="A289" s="739"/>
      <c r="B289" s="749" t="s">
        <v>131</v>
      </c>
      <c r="C289" s="614">
        <v>902</v>
      </c>
      <c r="D289" s="750" t="s">
        <v>34</v>
      </c>
      <c r="E289" s="750" t="s">
        <v>21</v>
      </c>
      <c r="F289" s="702" t="s">
        <v>370</v>
      </c>
      <c r="G289" s="751" t="s">
        <v>23</v>
      </c>
      <c r="H289" s="607">
        <f aca="true" t="shared" si="79" ref="H289:M289">H292+H297+H300+H301</f>
        <v>7945245</v>
      </c>
      <c r="I289" s="752">
        <f t="shared" si="79"/>
        <v>7945245</v>
      </c>
      <c r="J289" s="752">
        <f t="shared" si="79"/>
        <v>1836417.56</v>
      </c>
      <c r="K289" s="752">
        <f t="shared" si="79"/>
        <v>4627095.41</v>
      </c>
      <c r="L289" s="515">
        <f t="shared" si="79"/>
        <v>3479142.12</v>
      </c>
      <c r="M289" s="752">
        <f t="shared" si="79"/>
        <v>3479142.12</v>
      </c>
      <c r="N289" s="605">
        <f>(J289+K289)/I289*100</f>
        <v>81.35070686932877</v>
      </c>
      <c r="O289" s="603">
        <f>J289+K289-M289</f>
        <v>2984370.8500000006</v>
      </c>
      <c r="P289" s="753"/>
    </row>
    <row r="290" spans="1:16" s="651" customFormat="1" ht="12">
      <c r="A290" s="55"/>
      <c r="B290" s="754" t="s">
        <v>74</v>
      </c>
      <c r="C290" s="755">
        <v>905</v>
      </c>
      <c r="D290" s="702" t="s">
        <v>62</v>
      </c>
      <c r="E290" s="702" t="s">
        <v>21</v>
      </c>
      <c r="F290" s="702" t="s">
        <v>370</v>
      </c>
      <c r="G290" s="756" t="s">
        <v>23</v>
      </c>
      <c r="H290" s="601">
        <f aca="true" t="shared" si="80" ref="H290:M290">H298+H299</f>
        <v>259496</v>
      </c>
      <c r="I290" s="603">
        <f t="shared" si="80"/>
        <v>259496</v>
      </c>
      <c r="J290" s="603">
        <f t="shared" si="80"/>
        <v>231414.68</v>
      </c>
      <c r="K290" s="603">
        <f t="shared" si="80"/>
        <v>28071</v>
      </c>
      <c r="L290" s="604">
        <f t="shared" si="80"/>
        <v>231414.68</v>
      </c>
      <c r="M290" s="603">
        <f t="shared" si="80"/>
        <v>231414.68</v>
      </c>
      <c r="N290" s="605">
        <f>(J290+K290)/I290*100</f>
        <v>99.9960230600857</v>
      </c>
      <c r="O290" s="603">
        <f>J290+K290-M290</f>
        <v>28071</v>
      </c>
      <c r="P290" s="757"/>
    </row>
    <row r="291" spans="1:16" s="651" customFormat="1" ht="15" customHeight="1">
      <c r="A291" s="55"/>
      <c r="B291" s="758"/>
      <c r="C291" s="759" t="s">
        <v>371</v>
      </c>
      <c r="D291" s="760"/>
      <c r="E291" s="760"/>
      <c r="F291" s="760"/>
      <c r="G291" s="760"/>
      <c r="H291" s="760"/>
      <c r="I291" s="760"/>
      <c r="J291" s="760"/>
      <c r="K291" s="760"/>
      <c r="L291" s="760"/>
      <c r="M291" s="760"/>
      <c r="N291" s="760"/>
      <c r="O291" s="760"/>
      <c r="P291" s="761"/>
    </row>
    <row r="292" spans="1:16" s="651" customFormat="1" ht="11.25">
      <c r="A292" s="55"/>
      <c r="B292" s="762" t="s">
        <v>76</v>
      </c>
      <c r="C292" s="763">
        <v>902</v>
      </c>
      <c r="D292" s="764" t="s">
        <v>81</v>
      </c>
      <c r="E292" s="764" t="s">
        <v>174</v>
      </c>
      <c r="F292" s="587" t="s">
        <v>372</v>
      </c>
      <c r="G292" s="765" t="s">
        <v>23</v>
      </c>
      <c r="H292" s="766">
        <f>SUM(H293:H294)</f>
        <v>125000</v>
      </c>
      <c r="I292" s="767">
        <f>SUM(I293:I294)</f>
        <v>125000</v>
      </c>
      <c r="J292" s="768">
        <f aca="true" t="shared" si="81" ref="J292:O292">SUM(J293:J294)</f>
        <v>0</v>
      </c>
      <c r="K292" s="768">
        <f t="shared" si="81"/>
        <v>32289.96</v>
      </c>
      <c r="L292" s="769">
        <f t="shared" si="81"/>
        <v>0</v>
      </c>
      <c r="M292" s="768">
        <f t="shared" si="81"/>
        <v>0</v>
      </c>
      <c r="N292" s="768">
        <f t="shared" si="81"/>
        <v>28.07822608695652</v>
      </c>
      <c r="O292" s="768">
        <f t="shared" si="81"/>
        <v>32289.96</v>
      </c>
      <c r="P292" s="770"/>
    </row>
    <row r="293" spans="1:16" s="651" customFormat="1" ht="9.75">
      <c r="A293" s="55"/>
      <c r="B293" s="771" t="s">
        <v>373</v>
      </c>
      <c r="C293" s="599">
        <v>902</v>
      </c>
      <c r="D293" s="750" t="s">
        <v>81</v>
      </c>
      <c r="E293" s="750" t="s">
        <v>174</v>
      </c>
      <c r="F293" s="702" t="s">
        <v>372</v>
      </c>
      <c r="G293" s="750" t="s">
        <v>42</v>
      </c>
      <c r="H293" s="772">
        <v>115000</v>
      </c>
      <c r="I293" s="773">
        <v>115000</v>
      </c>
      <c r="J293" s="774">
        <v>0</v>
      </c>
      <c r="K293" s="774">
        <v>32289.96</v>
      </c>
      <c r="L293" s="775">
        <v>0</v>
      </c>
      <c r="M293" s="774">
        <v>0</v>
      </c>
      <c r="N293" s="605">
        <f>(J293+K293)/I293*100</f>
        <v>28.07822608695652</v>
      </c>
      <c r="O293" s="603">
        <f>J293+K293-M293</f>
        <v>32289.96</v>
      </c>
      <c r="P293" s="129" t="s">
        <v>43</v>
      </c>
    </row>
    <row r="294" spans="1:16" s="651" customFormat="1" ht="9.75" customHeight="1">
      <c r="A294" s="55"/>
      <c r="B294" s="776"/>
      <c r="C294" s="777">
        <v>902</v>
      </c>
      <c r="D294" s="778" t="s">
        <v>81</v>
      </c>
      <c r="E294" s="778" t="s">
        <v>174</v>
      </c>
      <c r="F294" s="779" t="s">
        <v>372</v>
      </c>
      <c r="G294" s="778" t="s">
        <v>70</v>
      </c>
      <c r="H294" s="780">
        <v>10000</v>
      </c>
      <c r="I294" s="781">
        <v>10000</v>
      </c>
      <c r="J294" s="782">
        <v>0</v>
      </c>
      <c r="K294" s="782">
        <v>0</v>
      </c>
      <c r="L294" s="783">
        <v>0</v>
      </c>
      <c r="M294" s="782">
        <v>0</v>
      </c>
      <c r="N294" s="605">
        <f>(J294+K294)/I294*100</f>
        <v>0</v>
      </c>
      <c r="O294" s="603">
        <f>J294+K294-M294</f>
        <v>0</v>
      </c>
      <c r="P294" s="349"/>
    </row>
    <row r="295" spans="1:16" s="651" customFormat="1" ht="12">
      <c r="A295" s="55"/>
      <c r="B295" s="758"/>
      <c r="C295" s="718" t="s">
        <v>374</v>
      </c>
      <c r="D295" s="719"/>
      <c r="E295" s="719"/>
      <c r="F295" s="719"/>
      <c r="G295" s="719"/>
      <c r="H295" s="719"/>
      <c r="I295" s="719"/>
      <c r="J295" s="719"/>
      <c r="K295" s="719"/>
      <c r="L295" s="719"/>
      <c r="M295" s="719"/>
      <c r="N295" s="719"/>
      <c r="O295" s="719"/>
      <c r="P295" s="720"/>
    </row>
    <row r="296" spans="1:16" s="651" customFormat="1" ht="11.25">
      <c r="A296" s="55"/>
      <c r="B296" s="762" t="s">
        <v>76</v>
      </c>
      <c r="C296" s="784" t="s">
        <v>23</v>
      </c>
      <c r="D296" s="765" t="s">
        <v>31</v>
      </c>
      <c r="E296" s="765" t="s">
        <v>21</v>
      </c>
      <c r="F296" s="765" t="s">
        <v>375</v>
      </c>
      <c r="G296" s="765" t="s">
        <v>23</v>
      </c>
      <c r="H296" s="766">
        <f aca="true" t="shared" si="82" ref="H296:M296">SUM(H297:H301)</f>
        <v>8079741</v>
      </c>
      <c r="I296" s="767">
        <f t="shared" si="82"/>
        <v>8079741</v>
      </c>
      <c r="J296" s="768">
        <f t="shared" si="82"/>
        <v>2067832.2400000002</v>
      </c>
      <c r="K296" s="768">
        <f t="shared" si="82"/>
        <v>4622876.45</v>
      </c>
      <c r="L296" s="769">
        <f t="shared" si="82"/>
        <v>3710556.8000000003</v>
      </c>
      <c r="M296" s="768">
        <f t="shared" si="82"/>
        <v>3710556.8000000003</v>
      </c>
      <c r="N296" s="619">
        <f aca="true" t="shared" si="83" ref="N296:N301">(J296+K296)/I296*100</f>
        <v>82.80845499874316</v>
      </c>
      <c r="O296" s="617">
        <f aca="true" t="shared" si="84" ref="O296:O301">J296+K296-M296</f>
        <v>2980151.89</v>
      </c>
      <c r="P296" s="785"/>
    </row>
    <row r="297" spans="1:16" s="651" customFormat="1" ht="9.75">
      <c r="A297" s="55"/>
      <c r="B297" s="786" t="s">
        <v>376</v>
      </c>
      <c r="C297" s="599">
        <v>902</v>
      </c>
      <c r="D297" s="750" t="s">
        <v>34</v>
      </c>
      <c r="E297" s="750" t="s">
        <v>21</v>
      </c>
      <c r="F297" s="702" t="s">
        <v>377</v>
      </c>
      <c r="G297" s="750" t="s">
        <v>42</v>
      </c>
      <c r="H297" s="772">
        <v>855925</v>
      </c>
      <c r="I297" s="773">
        <v>855925</v>
      </c>
      <c r="J297" s="774">
        <f>159948.2+54400</f>
        <v>214348.2</v>
      </c>
      <c r="K297" s="774">
        <v>498118</v>
      </c>
      <c r="L297" s="775">
        <v>147700</v>
      </c>
      <c r="M297" s="774">
        <v>147700</v>
      </c>
      <c r="N297" s="605">
        <f t="shared" si="83"/>
        <v>83.2393258755148</v>
      </c>
      <c r="O297" s="603">
        <f t="shared" si="84"/>
        <v>564766.2</v>
      </c>
      <c r="P297" s="757"/>
    </row>
    <row r="298" spans="1:16" s="651" customFormat="1" ht="9.75">
      <c r="A298" s="55"/>
      <c r="B298" s="787"/>
      <c r="C298" s="755">
        <v>905</v>
      </c>
      <c r="D298" s="702" t="s">
        <v>62</v>
      </c>
      <c r="E298" s="702" t="s">
        <v>21</v>
      </c>
      <c r="F298" s="702" t="s">
        <v>377</v>
      </c>
      <c r="G298" s="702" t="s">
        <v>95</v>
      </c>
      <c r="H298" s="772">
        <v>224000</v>
      </c>
      <c r="I298" s="773">
        <v>224000</v>
      </c>
      <c r="J298" s="774">
        <v>223935.68</v>
      </c>
      <c r="K298" s="774">
        <v>0</v>
      </c>
      <c r="L298" s="775">
        <v>223935.68</v>
      </c>
      <c r="M298" s="774">
        <v>223935.68</v>
      </c>
      <c r="N298" s="605">
        <f t="shared" si="83"/>
        <v>99.97128571428571</v>
      </c>
      <c r="O298" s="603">
        <f t="shared" si="84"/>
        <v>0</v>
      </c>
      <c r="P298" s="757"/>
    </row>
    <row r="299" spans="1:16" s="651" customFormat="1" ht="9.75">
      <c r="A299" s="55"/>
      <c r="B299" s="788"/>
      <c r="C299" s="755">
        <v>905</v>
      </c>
      <c r="D299" s="702" t="s">
        <v>62</v>
      </c>
      <c r="E299" s="702" t="s">
        <v>21</v>
      </c>
      <c r="F299" s="702" t="s">
        <v>377</v>
      </c>
      <c r="G299" s="702" t="s">
        <v>84</v>
      </c>
      <c r="H299" s="772">
        <v>35496</v>
      </c>
      <c r="I299" s="773">
        <v>35496</v>
      </c>
      <c r="J299" s="774">
        <v>7479</v>
      </c>
      <c r="K299" s="774">
        <v>28071</v>
      </c>
      <c r="L299" s="775">
        <v>7479</v>
      </c>
      <c r="M299" s="774">
        <v>7479</v>
      </c>
      <c r="N299" s="605">
        <v>100</v>
      </c>
      <c r="O299" s="603">
        <f t="shared" si="84"/>
        <v>28071</v>
      </c>
      <c r="P299" s="757"/>
    </row>
    <row r="300" spans="1:16" s="651" customFormat="1" ht="11.25">
      <c r="A300" s="55"/>
      <c r="B300" s="789" t="s">
        <v>378</v>
      </c>
      <c r="C300" s="599">
        <v>902</v>
      </c>
      <c r="D300" s="750" t="s">
        <v>34</v>
      </c>
      <c r="E300" s="750" t="s">
        <v>21</v>
      </c>
      <c r="F300" s="702" t="s">
        <v>379</v>
      </c>
      <c r="G300" s="750" t="s">
        <v>271</v>
      </c>
      <c r="H300" s="772">
        <v>5164320</v>
      </c>
      <c r="I300" s="773">
        <v>5164320</v>
      </c>
      <c r="J300" s="774">
        <v>1622069.36</v>
      </c>
      <c r="K300" s="774">
        <v>3889827.99</v>
      </c>
      <c r="L300" s="775">
        <v>3324582.66</v>
      </c>
      <c r="M300" s="774">
        <v>3324582.66</v>
      </c>
      <c r="N300" s="605">
        <f t="shared" si="83"/>
        <v>106.73036043467485</v>
      </c>
      <c r="O300" s="603">
        <f t="shared" si="84"/>
        <v>2187314.6900000004</v>
      </c>
      <c r="P300" s="790">
        <f>L300-M300</f>
        <v>0</v>
      </c>
    </row>
    <row r="301" spans="1:16" s="651" customFormat="1" ht="25.5" customHeight="1" thickBot="1">
      <c r="A301" s="101"/>
      <c r="B301" s="791" t="s">
        <v>380</v>
      </c>
      <c r="C301" s="792">
        <v>902</v>
      </c>
      <c r="D301" s="793" t="s">
        <v>34</v>
      </c>
      <c r="E301" s="793" t="s">
        <v>21</v>
      </c>
      <c r="F301" s="794" t="s">
        <v>381</v>
      </c>
      <c r="G301" s="793" t="s">
        <v>274</v>
      </c>
      <c r="H301" s="795">
        <v>1800000</v>
      </c>
      <c r="I301" s="796">
        <v>1800000</v>
      </c>
      <c r="J301" s="797">
        <v>0</v>
      </c>
      <c r="K301" s="797">
        <v>206859.46</v>
      </c>
      <c r="L301" s="798">
        <v>6859.46</v>
      </c>
      <c r="M301" s="797">
        <v>6859.46</v>
      </c>
      <c r="N301" s="799">
        <f t="shared" si="83"/>
        <v>11.492192222222222</v>
      </c>
      <c r="O301" s="800">
        <f t="shared" si="84"/>
        <v>200000</v>
      </c>
      <c r="P301" s="801" t="s">
        <v>43</v>
      </c>
    </row>
    <row r="302" spans="1:16" s="651" customFormat="1" ht="20.25" customHeight="1" thickBot="1">
      <c r="A302" s="51">
        <v>17</v>
      </c>
      <c r="B302" s="802" t="s">
        <v>382</v>
      </c>
      <c r="C302" s="803"/>
      <c r="D302" s="803"/>
      <c r="E302" s="803"/>
      <c r="F302" s="803"/>
      <c r="G302" s="803"/>
      <c r="H302" s="803"/>
      <c r="I302" s="803"/>
      <c r="J302" s="803"/>
      <c r="K302" s="803"/>
      <c r="L302" s="803"/>
      <c r="M302" s="803"/>
      <c r="N302" s="803"/>
      <c r="O302" s="803"/>
      <c r="P302" s="804"/>
    </row>
    <row r="303" spans="1:16" s="651" customFormat="1" ht="23.25" thickBot="1">
      <c r="A303" s="173"/>
      <c r="B303" s="791" t="s">
        <v>383</v>
      </c>
      <c r="C303" s="805" t="s">
        <v>78</v>
      </c>
      <c r="D303" s="806" t="s">
        <v>81</v>
      </c>
      <c r="E303" s="806" t="s">
        <v>62</v>
      </c>
      <c r="F303" s="806" t="s">
        <v>384</v>
      </c>
      <c r="G303" s="806" t="s">
        <v>238</v>
      </c>
      <c r="H303" s="432">
        <v>500000</v>
      </c>
      <c r="I303" s="807">
        <v>500000</v>
      </c>
      <c r="J303" s="808">
        <v>0</v>
      </c>
      <c r="K303" s="808">
        <v>0</v>
      </c>
      <c r="L303" s="809">
        <v>0</v>
      </c>
      <c r="M303" s="808">
        <v>0</v>
      </c>
      <c r="N303" s="810">
        <f>(J303+K303)/I303*100</f>
        <v>0</v>
      </c>
      <c r="O303" s="507">
        <f>J303+K303-M303</f>
        <v>0</v>
      </c>
      <c r="P303" s="80" t="s">
        <v>385</v>
      </c>
    </row>
    <row r="304" spans="1:16" s="651" customFormat="1" ht="21" customHeight="1" thickBot="1">
      <c r="A304" s="811">
        <v>18</v>
      </c>
      <c r="B304" s="639" t="s">
        <v>386</v>
      </c>
      <c r="C304" s="640"/>
      <c r="D304" s="640"/>
      <c r="E304" s="640"/>
      <c r="F304" s="640"/>
      <c r="G304" s="640"/>
      <c r="H304" s="640"/>
      <c r="I304" s="640"/>
      <c r="J304" s="640"/>
      <c r="K304" s="640"/>
      <c r="L304" s="640"/>
      <c r="M304" s="640"/>
      <c r="N304" s="640"/>
      <c r="O304" s="640"/>
      <c r="P304" s="641"/>
    </row>
    <row r="305" spans="1:16" s="651" customFormat="1" ht="16.5" customHeight="1">
      <c r="A305" s="812"/>
      <c r="B305" s="813" t="s">
        <v>19</v>
      </c>
      <c r="C305" s="814">
        <v>902</v>
      </c>
      <c r="D305" s="815" t="s">
        <v>145</v>
      </c>
      <c r="E305" s="815" t="s">
        <v>39</v>
      </c>
      <c r="F305" s="815" t="s">
        <v>387</v>
      </c>
      <c r="G305" s="816" t="s">
        <v>23</v>
      </c>
      <c r="H305" s="403">
        <f>H306+H307+H308</f>
        <v>500000</v>
      </c>
      <c r="I305" s="403">
        <f aca="true" t="shared" si="85" ref="I305:O305">I306+I307+I308</f>
        <v>2818279.15</v>
      </c>
      <c r="J305" s="403">
        <f t="shared" si="85"/>
        <v>0</v>
      </c>
      <c r="K305" s="403">
        <f t="shared" si="85"/>
        <v>0</v>
      </c>
      <c r="L305" s="403">
        <f t="shared" si="85"/>
        <v>0</v>
      </c>
      <c r="M305" s="403">
        <f t="shared" si="85"/>
        <v>0</v>
      </c>
      <c r="N305" s="403">
        <f t="shared" si="85"/>
        <v>0</v>
      </c>
      <c r="O305" s="403">
        <f t="shared" si="85"/>
        <v>0</v>
      </c>
      <c r="P305" s="817" t="s">
        <v>43</v>
      </c>
    </row>
    <row r="306" spans="1:16" s="651" customFormat="1" ht="19.5" customHeight="1">
      <c r="A306" s="812"/>
      <c r="B306" s="818" t="s">
        <v>388</v>
      </c>
      <c r="C306" s="610">
        <v>902</v>
      </c>
      <c r="D306" s="819" t="s">
        <v>145</v>
      </c>
      <c r="E306" s="819" t="s">
        <v>39</v>
      </c>
      <c r="F306" s="595" t="s">
        <v>389</v>
      </c>
      <c r="G306" s="819" t="s">
        <v>390</v>
      </c>
      <c r="H306" s="512">
        <v>500000</v>
      </c>
      <c r="I306" s="513">
        <v>635040</v>
      </c>
      <c r="J306" s="514">
        <v>0</v>
      </c>
      <c r="K306" s="514">
        <v>0</v>
      </c>
      <c r="L306" s="515">
        <v>0</v>
      </c>
      <c r="M306" s="514">
        <v>0</v>
      </c>
      <c r="N306" s="820">
        <f>(J306+K306)/I306*100</f>
        <v>0</v>
      </c>
      <c r="O306" s="514">
        <f>J306+K306-M306</f>
        <v>0</v>
      </c>
      <c r="P306" s="821"/>
    </row>
    <row r="307" spans="1:16" s="651" customFormat="1" ht="11.25" customHeight="1">
      <c r="A307" s="812"/>
      <c r="B307" s="822"/>
      <c r="C307" s="823">
        <v>902</v>
      </c>
      <c r="D307" s="824" t="s">
        <v>145</v>
      </c>
      <c r="E307" s="824" t="s">
        <v>39</v>
      </c>
      <c r="F307" s="824" t="s">
        <v>391</v>
      </c>
      <c r="G307" s="824" t="s">
        <v>390</v>
      </c>
      <c r="H307" s="825">
        <v>0</v>
      </c>
      <c r="I307" s="826">
        <v>1182850.29</v>
      </c>
      <c r="J307" s="826">
        <v>0</v>
      </c>
      <c r="K307" s="826">
        <v>0</v>
      </c>
      <c r="L307" s="827">
        <v>0</v>
      </c>
      <c r="M307" s="826">
        <v>0</v>
      </c>
      <c r="N307" s="828">
        <f>(J307+K307)/I307*100</f>
        <v>0</v>
      </c>
      <c r="O307" s="829">
        <f>J307+K307-M307</f>
        <v>0</v>
      </c>
      <c r="P307" s="821"/>
    </row>
    <row r="308" spans="1:16" s="651" customFormat="1" ht="11.25" customHeight="1" thickBot="1">
      <c r="A308" s="812"/>
      <c r="B308" s="830"/>
      <c r="C308" s="831">
        <v>902</v>
      </c>
      <c r="D308" s="832" t="s">
        <v>145</v>
      </c>
      <c r="E308" s="832" t="s">
        <v>39</v>
      </c>
      <c r="F308" s="832" t="s">
        <v>392</v>
      </c>
      <c r="G308" s="832" t="s">
        <v>390</v>
      </c>
      <c r="H308" s="833">
        <v>0</v>
      </c>
      <c r="I308" s="834">
        <v>1000388.86</v>
      </c>
      <c r="J308" s="834">
        <v>0</v>
      </c>
      <c r="K308" s="834">
        <v>0</v>
      </c>
      <c r="L308" s="835">
        <v>0</v>
      </c>
      <c r="M308" s="834">
        <v>0</v>
      </c>
      <c r="N308" s="828">
        <f>(J308+K308)/I308*100</f>
        <v>0</v>
      </c>
      <c r="O308" s="829">
        <f>J308+K308-M308</f>
        <v>0</v>
      </c>
      <c r="P308" s="836"/>
    </row>
    <row r="309" spans="1:16" s="651" customFormat="1" ht="13.5" thickBot="1">
      <c r="A309" s="837"/>
      <c r="B309" s="838"/>
      <c r="C309" s="839"/>
      <c r="D309" s="840"/>
      <c r="E309" s="840"/>
      <c r="F309" s="840"/>
      <c r="G309" s="840"/>
      <c r="H309" s="841"/>
      <c r="I309" s="842"/>
      <c r="J309" s="843"/>
      <c r="K309" s="843"/>
      <c r="L309" s="844"/>
      <c r="M309" s="843"/>
      <c r="N309" s="845"/>
      <c r="O309" s="843"/>
      <c r="P309" s="846"/>
    </row>
    <row r="310" spans="1:16" ht="15" customHeight="1" thickBot="1">
      <c r="A310" s="847"/>
      <c r="B310" s="848" t="s">
        <v>393</v>
      </c>
      <c r="C310" s="849"/>
      <c r="D310" s="850"/>
      <c r="E310" s="850"/>
      <c r="F310" s="851"/>
      <c r="G310" s="851"/>
      <c r="H310" s="852">
        <f aca="true" t="shared" si="86" ref="H310:M310">H6+H10+H22+H43+H47+H96+H113+H120+H140+H148+H182+H229+H234+H242+H286+H288+H303+H305</f>
        <v>1100110222</v>
      </c>
      <c r="I310" s="853">
        <f t="shared" si="86"/>
        <v>1087661611.15</v>
      </c>
      <c r="J310" s="853">
        <f t="shared" si="86"/>
        <v>260234517.3</v>
      </c>
      <c r="K310" s="853">
        <f t="shared" si="86"/>
        <v>689430085.56</v>
      </c>
      <c r="L310" s="854">
        <f t="shared" si="86"/>
        <v>592066981.73</v>
      </c>
      <c r="M310" s="853">
        <f t="shared" si="86"/>
        <v>591964345.0600001</v>
      </c>
      <c r="N310" s="853">
        <f>(J310+K310)/I310*100</f>
        <v>87.31250538997199</v>
      </c>
      <c r="O310" s="855">
        <f>J310+K310-M310</f>
        <v>357700257.79999983</v>
      </c>
      <c r="P310" s="856"/>
    </row>
    <row r="311" spans="1:16" ht="12">
      <c r="A311" s="857"/>
      <c r="B311" s="858"/>
      <c r="C311" s="859"/>
      <c r="D311" s="860"/>
      <c r="E311" s="860"/>
      <c r="F311" s="860"/>
      <c r="G311" s="860"/>
      <c r="H311" s="861" t="s">
        <v>394</v>
      </c>
      <c r="I311" s="862">
        <f>I141+I160+I163+I165+I186+I192+I219+I266+I164+I166+I168+I169+I195+I197+I232+I115+I118+I307+I308+I13</f>
        <v>605492969.15</v>
      </c>
      <c r="J311" s="862">
        <f>J141+J160+J163+J165+J186+J192+J219+J266+J164+J166+J168+J169+J195+J197+J232+J115+J118+J307+J308+J13</f>
        <v>86079191.96999998</v>
      </c>
      <c r="K311" s="862">
        <f>K141+K160+K163+K165+K186+K192+K219+K266+K164+K166+K168+K169+K195+K197+K232+K115+K118+K307+K308+K13</f>
        <v>435290258.76</v>
      </c>
      <c r="L311" s="862">
        <f>L141+L160+L163+L165+L186+L192+L219+L266+L164+L166+L168+L169+L195+L197+L232+L115+L118+L307+L308+L13</f>
        <v>358524990.95000005</v>
      </c>
      <c r="M311" s="862">
        <f>M141+M160+M163+M165+M186+M192+M219+M266+M164+M166+M168+M169+M195+M197+M232+M115+M118+M307+M308+M13</f>
        <v>358471504.66</v>
      </c>
      <c r="N311" s="149">
        <f>(J311+K311)/I311*100</f>
        <v>86.10660689618017</v>
      </c>
      <c r="O311" s="862">
        <f>O141+O160+O163+O165+O186+O192+O219+O266+O164+O166+O168+O169+O195+O197+O232+O115+O118+O307+O308+O13</f>
        <v>162888301.93999997</v>
      </c>
      <c r="P311" s="863"/>
    </row>
    <row r="312" spans="1:16" ht="12">
      <c r="A312" s="857"/>
      <c r="B312" s="864"/>
      <c r="C312" s="865"/>
      <c r="D312" s="866"/>
      <c r="E312" s="866"/>
      <c r="F312" s="866"/>
      <c r="G312" s="866"/>
      <c r="H312" s="867" t="s">
        <v>395</v>
      </c>
      <c r="I312" s="868">
        <f>I310-I311</f>
        <v>482168642.0000001</v>
      </c>
      <c r="J312" s="868">
        <f>J310-J311</f>
        <v>174155325.33000004</v>
      </c>
      <c r="K312" s="868">
        <f>K310-K311</f>
        <v>254139826.79999995</v>
      </c>
      <c r="L312" s="869">
        <f>L310-L311</f>
        <v>233541990.77999997</v>
      </c>
      <c r="M312" s="868">
        <f>M310-M311</f>
        <v>233492840.40000004</v>
      </c>
      <c r="N312" s="143">
        <f>(J312+K312)/I312*100</f>
        <v>88.82683667553808</v>
      </c>
      <c r="O312" s="868">
        <f>O310-O311</f>
        <v>194811955.85999987</v>
      </c>
      <c r="P312" s="870"/>
    </row>
    <row r="313" spans="1:16" ht="12.75" thickBot="1">
      <c r="A313" s="871"/>
      <c r="B313" s="872"/>
      <c r="C313" s="873"/>
      <c r="D313" s="874"/>
      <c r="E313" s="874"/>
      <c r="F313" s="874"/>
      <c r="G313" s="874"/>
      <c r="H313" s="875"/>
      <c r="I313" s="876"/>
      <c r="J313" s="876"/>
      <c r="K313" s="876"/>
      <c r="L313" s="877"/>
      <c r="M313" s="878" t="s">
        <v>396</v>
      </c>
      <c r="N313" s="879">
        <f>L310-M310</f>
        <v>102636.66999995708</v>
      </c>
      <c r="O313" s="873"/>
      <c r="P313" s="880"/>
    </row>
    <row r="314" spans="8:9" ht="12">
      <c r="H314" s="883"/>
      <c r="I314" s="884"/>
    </row>
    <row r="315" spans="8:9" ht="12">
      <c r="H315" s="883"/>
      <c r="I315" s="884"/>
    </row>
    <row r="316" spans="2:16" ht="24.75">
      <c r="B316" s="886" t="s">
        <v>397</v>
      </c>
      <c r="C316" s="886"/>
      <c r="D316" s="886"/>
      <c r="E316" s="886"/>
      <c r="J316" s="889" t="s">
        <v>398</v>
      </c>
      <c r="K316" s="890"/>
      <c r="N316" s="891"/>
      <c r="O316" s="891"/>
      <c r="P316" s="891"/>
    </row>
    <row r="317" spans="12:16" ht="12">
      <c r="L317" s="892"/>
      <c r="M317" s="891"/>
      <c r="N317" s="891"/>
      <c r="O317" s="891"/>
      <c r="P317" s="891"/>
    </row>
    <row r="318" spans="2:16" ht="12.75">
      <c r="B318" s="651" t="s">
        <v>399</v>
      </c>
      <c r="F318" s="893"/>
      <c r="G318" s="894"/>
      <c r="H318" s="891"/>
      <c r="I318" s="891"/>
      <c r="J318" s="891"/>
      <c r="K318" s="893"/>
      <c r="L318" s="895"/>
      <c r="M318" s="891"/>
      <c r="N318" s="891"/>
      <c r="O318" s="891"/>
      <c r="P318" s="891"/>
    </row>
    <row r="319" spans="2:16" ht="12.75">
      <c r="B319" s="651" t="s">
        <v>400</v>
      </c>
      <c r="D319" s="894"/>
      <c r="E319" s="891"/>
      <c r="F319" s="893"/>
      <c r="G319" s="894"/>
      <c r="H319" s="891"/>
      <c r="I319" s="891"/>
      <c r="J319" s="891"/>
      <c r="K319" s="893"/>
      <c r="L319" s="895"/>
      <c r="M319" s="891"/>
      <c r="N319" s="891"/>
      <c r="O319" s="891"/>
      <c r="P319" s="891"/>
    </row>
    <row r="320" spans="4:16" ht="12.75">
      <c r="D320" s="894"/>
      <c r="E320" s="891"/>
      <c r="F320" s="893"/>
      <c r="G320" s="894"/>
      <c r="H320" s="891"/>
      <c r="I320" s="891"/>
      <c r="J320" s="891"/>
      <c r="K320" s="893"/>
      <c r="L320" s="895"/>
      <c r="M320" s="891"/>
      <c r="N320" s="891"/>
      <c r="O320" s="891"/>
      <c r="P320" s="891"/>
    </row>
    <row r="321" spans="4:5" ht="12">
      <c r="D321" s="894"/>
      <c r="E321" s="891"/>
    </row>
    <row r="323" ht="12" hidden="1"/>
    <row r="324" ht="12" hidden="1">
      <c r="B324" s="2" t="s">
        <v>401</v>
      </c>
    </row>
    <row r="325" ht="12" hidden="1">
      <c r="B325" s="2" t="s">
        <v>402</v>
      </c>
    </row>
    <row r="326" ht="24.75" hidden="1">
      <c r="B326" s="2" t="s">
        <v>403</v>
      </c>
    </row>
    <row r="327" ht="12" hidden="1">
      <c r="B327" s="2" t="s">
        <v>404</v>
      </c>
    </row>
  </sheetData>
  <sheetProtection/>
  <autoFilter ref="A4:P313"/>
  <mergeCells count="114">
    <mergeCell ref="B219:B224"/>
    <mergeCell ref="B304:P304"/>
    <mergeCell ref="B306:B308"/>
    <mergeCell ref="P104:P106"/>
    <mergeCell ref="P179:P180"/>
    <mergeCell ref="P230:P231"/>
    <mergeCell ref="P305:P308"/>
    <mergeCell ref="B293:B294"/>
    <mergeCell ref="P293:P294"/>
    <mergeCell ref="C295:P295"/>
    <mergeCell ref="P114:P115"/>
    <mergeCell ref="J316:K316"/>
    <mergeCell ref="A285:A286"/>
    <mergeCell ref="B285:P285"/>
    <mergeCell ref="A287:A301"/>
    <mergeCell ref="B287:P287"/>
    <mergeCell ref="C291:P291"/>
    <mergeCell ref="B297:B299"/>
    <mergeCell ref="A302:A303"/>
    <mergeCell ref="B302:P302"/>
    <mergeCell ref="A304:A309"/>
    <mergeCell ref="A241:A284"/>
    <mergeCell ref="B241:P241"/>
    <mergeCell ref="C243:P243"/>
    <mergeCell ref="C268:P268"/>
    <mergeCell ref="C275:P275"/>
    <mergeCell ref="C277:P277"/>
    <mergeCell ref="B278:B280"/>
    <mergeCell ref="C281:P281"/>
    <mergeCell ref="B226:B227"/>
    <mergeCell ref="A228:A232"/>
    <mergeCell ref="B228:P228"/>
    <mergeCell ref="A233:A240"/>
    <mergeCell ref="B233:P233"/>
    <mergeCell ref="B235:B240"/>
    <mergeCell ref="C237:C238"/>
    <mergeCell ref="C239:C240"/>
    <mergeCell ref="A181:A227"/>
    <mergeCell ref="B181:P181"/>
    <mergeCell ref="C183:P183"/>
    <mergeCell ref="C189:P189"/>
    <mergeCell ref="C199:P199"/>
    <mergeCell ref="B203:B204"/>
    <mergeCell ref="P207:P208"/>
    <mergeCell ref="P203:P204"/>
    <mergeCell ref="C209:P209"/>
    <mergeCell ref="B211:B218"/>
    <mergeCell ref="A147:A180"/>
    <mergeCell ref="B147:P147"/>
    <mergeCell ref="C153:P153"/>
    <mergeCell ref="C156:P156"/>
    <mergeCell ref="C159:P159"/>
    <mergeCell ref="C161:P161"/>
    <mergeCell ref="B168:B169"/>
    <mergeCell ref="C170:P170"/>
    <mergeCell ref="B172:B174"/>
    <mergeCell ref="C177:P177"/>
    <mergeCell ref="B134:B136"/>
    <mergeCell ref="B137:B138"/>
    <mergeCell ref="A139:A146"/>
    <mergeCell ref="B139:P139"/>
    <mergeCell ref="B141:B144"/>
    <mergeCell ref="B145:B146"/>
    <mergeCell ref="A112:A118"/>
    <mergeCell ref="B112:P112"/>
    <mergeCell ref="B114:B118"/>
    <mergeCell ref="A119:A138"/>
    <mergeCell ref="B119:P119"/>
    <mergeCell ref="B121:B123"/>
    <mergeCell ref="B124:B126"/>
    <mergeCell ref="B127:B129"/>
    <mergeCell ref="B130:B132"/>
    <mergeCell ref="P117:P118"/>
    <mergeCell ref="C80:P80"/>
    <mergeCell ref="A95:A111"/>
    <mergeCell ref="B95:P95"/>
    <mergeCell ref="C101:P101"/>
    <mergeCell ref="B104:B108"/>
    <mergeCell ref="B88:B91"/>
    <mergeCell ref="C110:P110"/>
    <mergeCell ref="A46:A94"/>
    <mergeCell ref="B46:P46"/>
    <mergeCell ref="A42:A45"/>
    <mergeCell ref="B42:P42"/>
    <mergeCell ref="B44:B45"/>
    <mergeCell ref="B63:B66"/>
    <mergeCell ref="P63:P66"/>
    <mergeCell ref="C50:P50"/>
    <mergeCell ref="B53:B56"/>
    <mergeCell ref="B58:B59"/>
    <mergeCell ref="B60:B62"/>
    <mergeCell ref="P58:P59"/>
    <mergeCell ref="A1:P1"/>
    <mergeCell ref="A2:P2"/>
    <mergeCell ref="A5:A8"/>
    <mergeCell ref="B5:P5"/>
    <mergeCell ref="A9:A20"/>
    <mergeCell ref="B9:P9"/>
    <mergeCell ref="B14:B20"/>
    <mergeCell ref="A21:A41"/>
    <mergeCell ref="B21:P21"/>
    <mergeCell ref="P40:P41"/>
    <mergeCell ref="P34:P36"/>
    <mergeCell ref="P31:P33"/>
    <mergeCell ref="B175:B176"/>
    <mergeCell ref="B24:B25"/>
    <mergeCell ref="P24:P25"/>
    <mergeCell ref="B27:B41"/>
    <mergeCell ref="P28:P30"/>
    <mergeCell ref="C68:P68"/>
    <mergeCell ref="B71:B73"/>
    <mergeCell ref="B74:B76"/>
    <mergeCell ref="P74:P75"/>
    <mergeCell ref="B77:B79"/>
  </mergeCells>
  <printOptions/>
  <pageMargins left="0" right="0" top="0.31496062992125984" bottom="0.2755905511811024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bachu</dc:creator>
  <cp:keywords/>
  <dc:description/>
  <cp:lastModifiedBy>bachu</cp:lastModifiedBy>
  <dcterms:created xsi:type="dcterms:W3CDTF">2016-07-13T04:19:32Z</dcterms:created>
  <dcterms:modified xsi:type="dcterms:W3CDTF">2016-07-13T04:20:05Z</dcterms:modified>
  <cp:category/>
  <cp:version/>
  <cp:contentType/>
  <cp:contentStatus/>
</cp:coreProperties>
</file>